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_陸上競技　関係_\00香長陸上競技協会\２０２０\20200830令和2年度　第45回香長地区選手権\申込\"/>
    </mc:Choice>
  </mc:AlternateContent>
  <xr:revisionPtr revIDLastSave="0" documentId="13_ncr:1_{8900CEF7-4152-4308-ACF2-4BD235857739}" xr6:coauthVersionLast="45" xr6:coauthVersionMax="45" xr10:uidLastSave="{00000000-0000-0000-0000-000000000000}"/>
  <workbookProtection workbookAlgorithmName="SHA-512" workbookHashValue="0qz0A4NXC26HNajaNsmHeMahPIkUuDhtw0LcvbuDFNrCxD6/zGFO4m+gYzxJNZ3YotOqKS5Kjod88uR7SjZaQg==" workbookSaltValue="auVZVsNjR7pFemMIFOr2Lg==" workbookSpinCount="100000" lockStructure="1"/>
  <bookViews>
    <workbookView xWindow="-120" yWindow="-120" windowWidth="29040" windowHeight="15990" firstSheet="1" activeTab="1" xr2:uid="{00000000-000D-0000-FFFF-FFFF00000000}"/>
  </bookViews>
  <sheets>
    <sheet name="コード" sheetId="3" state="hidden" r:id="rId1"/>
    <sheet name="申し込み表" sheetId="2" r:id="rId2"/>
    <sheet name="個人種目一覧" sheetId="10" state="hidden" r:id="rId3"/>
    <sheet name="リレー種目一覧" sheetId="8" state="hidden" r:id="rId4"/>
  </sheets>
  <externalReferences>
    <externalReference r:id="rId5"/>
  </externalReferences>
  <definedNames>
    <definedName name="_xlnm._FilterDatabase" localSheetId="3" hidden="1">リレー種目一覧!$C$1:$C$31</definedName>
    <definedName name="_xlnm._FilterDatabase" localSheetId="2" hidden="1">個人種目一覧!$A$1:$A$270</definedName>
    <definedName name="_xlnm._FilterDatabase" localSheetId="1" hidden="1">申し込み表!$A$1:$AF$181</definedName>
    <definedName name="_xlnm.Print_Area" localSheetId="1">申し込み表!$A$1:$M$158</definedName>
    <definedName name="カテゴリー">コード!$A$2:$C$41</definedName>
    <definedName name="一般・高校女子">コード!$F$2:$F$13</definedName>
    <definedName name="一般・高校男子">コード!$E$2:$E$14</definedName>
    <definedName name="一般女子">#REF!</definedName>
    <definedName name="一般女子４００ｍＲ">申し込み表!$W$65:$W$110</definedName>
    <definedName name="一般男子">#REF!</definedName>
    <definedName name="一般男子４００ｍＲ">申し込み表!$W$10:$W$55</definedName>
    <definedName name="所属">コード!$A$2:$A$41</definedName>
    <definedName name="女子一覧">申し込み表!$C$66:$C$110</definedName>
    <definedName name="小学">#REF!</definedName>
    <definedName name="小学女子">コード!$J$2:$J$9</definedName>
    <definedName name="小学女子１─４年４００ｍＲ">申し込み表!$AB:$AB</definedName>
    <definedName name="小学女子５・６年４００ｍＲ">申し込み表!$AC:$AC</definedName>
    <definedName name="小学女子組み合わせ">#REF!</definedName>
    <definedName name="小学男子">コード!$I$2:$I$9</definedName>
    <definedName name="小学男子１─４年４００ｍＲ">申し込み表!$Z:$Z</definedName>
    <definedName name="小学男子５・６年４００ｍＲ">申し込み表!$AA:$AA</definedName>
    <definedName name="小学男子組み合わせ">[1]個人種目一覧!#REF!</definedName>
    <definedName name="小学男女５・６年４００ｍＲ">申し込み表!$AD:$AD</definedName>
    <definedName name="全種目">コード!$K$2:$K$14</definedName>
    <definedName name="組み合わせ">[1]個人種目一覧!#REF!</definedName>
    <definedName name="男子一覧">申し込み表!$C$11:$C$55</definedName>
    <definedName name="中学女子">コード!$H$2:$H$11</definedName>
    <definedName name="中学女子４００ｍＲ">申し込み表!$W$65:$W$110</definedName>
    <definedName name="中学女子低学年４００ｍＲ">申し込み表!$AF$1:$AF$46</definedName>
    <definedName name="中学男子">コード!$G$2:$G$12</definedName>
    <definedName name="中学男子４００ｍＲ">申し込み表!$W$10:$W$55</definedName>
    <definedName name="中学男子低学年４００ｍＲ">申し込み表!$AE$1:$AE$46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0" l="1"/>
  <c r="C1" i="10"/>
  <c r="E1" i="10"/>
  <c r="F1" i="10"/>
  <c r="H1" i="10"/>
  <c r="I1" i="10"/>
  <c r="J1" i="10"/>
  <c r="K1" i="10"/>
  <c r="B2" i="10"/>
  <c r="C2" i="10"/>
  <c r="E2" i="10"/>
  <c r="F2" i="10"/>
  <c r="H2" i="10"/>
  <c r="I2" i="10"/>
  <c r="J2" i="10"/>
  <c r="K2" i="10"/>
  <c r="B3" i="10"/>
  <c r="C3" i="10"/>
  <c r="E3" i="10"/>
  <c r="F3" i="10"/>
  <c r="H3" i="10"/>
  <c r="I3" i="10"/>
  <c r="J3" i="10"/>
  <c r="K3" i="10"/>
  <c r="B4" i="10"/>
  <c r="C4" i="10"/>
  <c r="E4" i="10"/>
  <c r="F4" i="10"/>
  <c r="H4" i="10"/>
  <c r="I4" i="10"/>
  <c r="J4" i="10"/>
  <c r="K4" i="10"/>
  <c r="B5" i="10"/>
  <c r="C5" i="10"/>
  <c r="E5" i="10"/>
  <c r="F5" i="10"/>
  <c r="H5" i="10"/>
  <c r="I5" i="10"/>
  <c r="J5" i="10"/>
  <c r="K5" i="10"/>
  <c r="B6" i="10"/>
  <c r="C6" i="10"/>
  <c r="E6" i="10"/>
  <c r="F6" i="10"/>
  <c r="H6" i="10"/>
  <c r="I6" i="10"/>
  <c r="J6" i="10"/>
  <c r="K6" i="10"/>
  <c r="B7" i="10"/>
  <c r="C7" i="10"/>
  <c r="E7" i="10"/>
  <c r="F7" i="10"/>
  <c r="H7" i="10"/>
  <c r="I7" i="10"/>
  <c r="J7" i="10"/>
  <c r="K7" i="10"/>
  <c r="B8" i="10"/>
  <c r="C8" i="10"/>
  <c r="E8" i="10"/>
  <c r="F8" i="10"/>
  <c r="H8" i="10"/>
  <c r="I8" i="10"/>
  <c r="J8" i="10"/>
  <c r="K8" i="10"/>
  <c r="B9" i="10"/>
  <c r="C9" i="10"/>
  <c r="E9" i="10"/>
  <c r="F9" i="10"/>
  <c r="H9" i="10"/>
  <c r="I9" i="10"/>
  <c r="J9" i="10"/>
  <c r="K9" i="10"/>
  <c r="B10" i="10"/>
  <c r="C10" i="10"/>
  <c r="E10" i="10"/>
  <c r="F10" i="10"/>
  <c r="H10" i="10"/>
  <c r="I10" i="10"/>
  <c r="J10" i="10"/>
  <c r="K10" i="10"/>
  <c r="B11" i="10"/>
  <c r="C11" i="10"/>
  <c r="E11" i="10"/>
  <c r="F11" i="10"/>
  <c r="H11" i="10"/>
  <c r="I11" i="10"/>
  <c r="J11" i="10"/>
  <c r="K11" i="10"/>
  <c r="B12" i="10"/>
  <c r="C12" i="10"/>
  <c r="E12" i="10"/>
  <c r="F12" i="10"/>
  <c r="H12" i="10"/>
  <c r="I12" i="10"/>
  <c r="J12" i="10"/>
  <c r="K12" i="10"/>
  <c r="B13" i="10"/>
  <c r="C13" i="10"/>
  <c r="E13" i="10"/>
  <c r="F13" i="10"/>
  <c r="H13" i="10"/>
  <c r="I13" i="10"/>
  <c r="J13" i="10"/>
  <c r="K13" i="10"/>
  <c r="B14" i="10"/>
  <c r="C14" i="10"/>
  <c r="E14" i="10"/>
  <c r="F14" i="10"/>
  <c r="H14" i="10"/>
  <c r="I14" i="10"/>
  <c r="J14" i="10"/>
  <c r="K14" i="10"/>
  <c r="B15" i="10"/>
  <c r="C15" i="10"/>
  <c r="E15" i="10"/>
  <c r="F15" i="10"/>
  <c r="H15" i="10"/>
  <c r="I15" i="10"/>
  <c r="J15" i="10"/>
  <c r="K15" i="10"/>
  <c r="B16" i="10"/>
  <c r="C16" i="10"/>
  <c r="E16" i="10"/>
  <c r="F16" i="10"/>
  <c r="H16" i="10"/>
  <c r="I16" i="10"/>
  <c r="J16" i="10"/>
  <c r="K16" i="10"/>
  <c r="B17" i="10"/>
  <c r="C17" i="10"/>
  <c r="E17" i="10"/>
  <c r="F17" i="10"/>
  <c r="H17" i="10"/>
  <c r="I17" i="10"/>
  <c r="J17" i="10"/>
  <c r="K17" i="10"/>
  <c r="B18" i="10"/>
  <c r="C18" i="10"/>
  <c r="E18" i="10"/>
  <c r="F18" i="10"/>
  <c r="H18" i="10"/>
  <c r="I18" i="10"/>
  <c r="J18" i="10"/>
  <c r="K18" i="10"/>
  <c r="B19" i="10"/>
  <c r="C19" i="10"/>
  <c r="E19" i="10"/>
  <c r="F19" i="10"/>
  <c r="H19" i="10"/>
  <c r="I19" i="10"/>
  <c r="J19" i="10"/>
  <c r="K19" i="10"/>
  <c r="B20" i="10"/>
  <c r="C20" i="10"/>
  <c r="E20" i="10"/>
  <c r="F20" i="10"/>
  <c r="H20" i="10"/>
  <c r="I20" i="10"/>
  <c r="J20" i="10"/>
  <c r="K20" i="10"/>
  <c r="B21" i="10"/>
  <c r="C21" i="10"/>
  <c r="E21" i="10"/>
  <c r="F21" i="10"/>
  <c r="H21" i="10"/>
  <c r="I21" i="10"/>
  <c r="J21" i="10"/>
  <c r="K21" i="10"/>
  <c r="B22" i="10"/>
  <c r="C22" i="10"/>
  <c r="E22" i="10"/>
  <c r="F22" i="10"/>
  <c r="H22" i="10"/>
  <c r="I22" i="10"/>
  <c r="J22" i="10"/>
  <c r="K22" i="10"/>
  <c r="B23" i="10"/>
  <c r="C23" i="10"/>
  <c r="E23" i="10"/>
  <c r="F23" i="10"/>
  <c r="H23" i="10"/>
  <c r="I23" i="10"/>
  <c r="J23" i="10"/>
  <c r="K23" i="10"/>
  <c r="B24" i="10"/>
  <c r="C24" i="10"/>
  <c r="E24" i="10"/>
  <c r="F24" i="10"/>
  <c r="H24" i="10"/>
  <c r="I24" i="10"/>
  <c r="J24" i="10"/>
  <c r="K24" i="10"/>
  <c r="B25" i="10"/>
  <c r="C25" i="10"/>
  <c r="E25" i="10"/>
  <c r="F25" i="10"/>
  <c r="H25" i="10"/>
  <c r="I25" i="10"/>
  <c r="J25" i="10"/>
  <c r="K25" i="10"/>
  <c r="B26" i="10"/>
  <c r="C26" i="10"/>
  <c r="E26" i="10"/>
  <c r="F26" i="10"/>
  <c r="H26" i="10"/>
  <c r="I26" i="10"/>
  <c r="J26" i="10"/>
  <c r="K26" i="10"/>
  <c r="B27" i="10"/>
  <c r="C27" i="10"/>
  <c r="E27" i="10"/>
  <c r="F27" i="10"/>
  <c r="H27" i="10"/>
  <c r="I27" i="10"/>
  <c r="J27" i="10"/>
  <c r="K27" i="10"/>
  <c r="B28" i="10"/>
  <c r="C28" i="10"/>
  <c r="E28" i="10"/>
  <c r="F28" i="10"/>
  <c r="H28" i="10"/>
  <c r="I28" i="10"/>
  <c r="J28" i="10"/>
  <c r="K28" i="10"/>
  <c r="B29" i="10"/>
  <c r="C29" i="10"/>
  <c r="E29" i="10"/>
  <c r="F29" i="10"/>
  <c r="H29" i="10"/>
  <c r="I29" i="10"/>
  <c r="J29" i="10"/>
  <c r="K29" i="10"/>
  <c r="B30" i="10"/>
  <c r="C30" i="10"/>
  <c r="E30" i="10"/>
  <c r="F30" i="10"/>
  <c r="H30" i="10"/>
  <c r="I30" i="10"/>
  <c r="J30" i="10"/>
  <c r="K30" i="10"/>
  <c r="B31" i="10"/>
  <c r="C31" i="10"/>
  <c r="E31" i="10"/>
  <c r="F31" i="10"/>
  <c r="H31" i="10"/>
  <c r="I31" i="10"/>
  <c r="J31" i="10"/>
  <c r="K31" i="10"/>
  <c r="B32" i="10"/>
  <c r="C32" i="10"/>
  <c r="E32" i="10"/>
  <c r="F32" i="10"/>
  <c r="H32" i="10"/>
  <c r="I32" i="10"/>
  <c r="J32" i="10"/>
  <c r="K32" i="10"/>
  <c r="B33" i="10"/>
  <c r="C33" i="10"/>
  <c r="E33" i="10"/>
  <c r="F33" i="10"/>
  <c r="H33" i="10"/>
  <c r="I33" i="10"/>
  <c r="J33" i="10"/>
  <c r="K33" i="10"/>
  <c r="B34" i="10"/>
  <c r="C34" i="10"/>
  <c r="E34" i="10"/>
  <c r="F34" i="10"/>
  <c r="H34" i="10"/>
  <c r="I34" i="10"/>
  <c r="J34" i="10"/>
  <c r="K34" i="10"/>
  <c r="B35" i="10"/>
  <c r="C35" i="10"/>
  <c r="E35" i="10"/>
  <c r="F35" i="10"/>
  <c r="H35" i="10"/>
  <c r="I35" i="10"/>
  <c r="J35" i="10"/>
  <c r="K35" i="10"/>
  <c r="B36" i="10"/>
  <c r="C36" i="10"/>
  <c r="E36" i="10"/>
  <c r="F36" i="10"/>
  <c r="H36" i="10"/>
  <c r="I36" i="10"/>
  <c r="J36" i="10"/>
  <c r="K36" i="10"/>
  <c r="B37" i="10"/>
  <c r="C37" i="10"/>
  <c r="E37" i="10"/>
  <c r="F37" i="10"/>
  <c r="H37" i="10"/>
  <c r="I37" i="10"/>
  <c r="J37" i="10"/>
  <c r="K37" i="10"/>
  <c r="B38" i="10"/>
  <c r="C38" i="10"/>
  <c r="E38" i="10"/>
  <c r="F38" i="10"/>
  <c r="H38" i="10"/>
  <c r="I38" i="10"/>
  <c r="J38" i="10"/>
  <c r="K38" i="10"/>
  <c r="B39" i="10"/>
  <c r="C39" i="10"/>
  <c r="E39" i="10"/>
  <c r="F39" i="10"/>
  <c r="H39" i="10"/>
  <c r="I39" i="10"/>
  <c r="J39" i="10"/>
  <c r="K39" i="10"/>
  <c r="B40" i="10"/>
  <c r="C40" i="10"/>
  <c r="E40" i="10"/>
  <c r="F40" i="10"/>
  <c r="H40" i="10"/>
  <c r="I40" i="10"/>
  <c r="J40" i="10"/>
  <c r="K40" i="10"/>
  <c r="B41" i="10"/>
  <c r="C41" i="10"/>
  <c r="E41" i="10"/>
  <c r="F41" i="10"/>
  <c r="H41" i="10"/>
  <c r="I41" i="10"/>
  <c r="J41" i="10"/>
  <c r="K41" i="10"/>
  <c r="B42" i="10"/>
  <c r="C42" i="10"/>
  <c r="E42" i="10"/>
  <c r="F42" i="10"/>
  <c r="H42" i="10"/>
  <c r="I42" i="10"/>
  <c r="J42" i="10"/>
  <c r="K42" i="10"/>
  <c r="B43" i="10"/>
  <c r="C43" i="10"/>
  <c r="E43" i="10"/>
  <c r="F43" i="10"/>
  <c r="H43" i="10"/>
  <c r="I43" i="10"/>
  <c r="J43" i="10"/>
  <c r="K43" i="10"/>
  <c r="B44" i="10"/>
  <c r="C44" i="10"/>
  <c r="E44" i="10"/>
  <c r="F44" i="10"/>
  <c r="H44" i="10"/>
  <c r="I44" i="10"/>
  <c r="J44" i="10"/>
  <c r="K44" i="10"/>
  <c r="B45" i="10"/>
  <c r="C45" i="10"/>
  <c r="E45" i="10"/>
  <c r="F45" i="10"/>
  <c r="H45" i="10"/>
  <c r="I45" i="10"/>
  <c r="J45" i="10"/>
  <c r="K45" i="10"/>
  <c r="B46" i="10"/>
  <c r="C46" i="10"/>
  <c r="E46" i="10"/>
  <c r="F46" i="10"/>
  <c r="H46" i="10"/>
  <c r="I46" i="10"/>
  <c r="J46" i="10"/>
  <c r="K46" i="10"/>
  <c r="B47" i="10"/>
  <c r="C47" i="10"/>
  <c r="E47" i="10"/>
  <c r="F47" i="10"/>
  <c r="H47" i="10"/>
  <c r="I47" i="10"/>
  <c r="J47" i="10"/>
  <c r="K47" i="10"/>
  <c r="B48" i="10"/>
  <c r="C48" i="10"/>
  <c r="E48" i="10"/>
  <c r="F48" i="10"/>
  <c r="H48" i="10"/>
  <c r="I48" i="10"/>
  <c r="J48" i="10"/>
  <c r="K48" i="10"/>
  <c r="B49" i="10"/>
  <c r="C49" i="10"/>
  <c r="E49" i="10"/>
  <c r="F49" i="10"/>
  <c r="H49" i="10"/>
  <c r="I49" i="10"/>
  <c r="J49" i="10"/>
  <c r="K49" i="10"/>
  <c r="B50" i="10"/>
  <c r="C50" i="10"/>
  <c r="E50" i="10"/>
  <c r="F50" i="10"/>
  <c r="H50" i="10"/>
  <c r="I50" i="10"/>
  <c r="J50" i="10"/>
  <c r="K50" i="10"/>
  <c r="B51" i="10"/>
  <c r="C51" i="10"/>
  <c r="E51" i="10"/>
  <c r="F51" i="10"/>
  <c r="H51" i="10"/>
  <c r="I51" i="10"/>
  <c r="J51" i="10"/>
  <c r="K51" i="10"/>
  <c r="B52" i="10"/>
  <c r="C52" i="10"/>
  <c r="E52" i="10"/>
  <c r="F52" i="10"/>
  <c r="H52" i="10"/>
  <c r="I52" i="10"/>
  <c r="J52" i="10"/>
  <c r="K52" i="10"/>
  <c r="B53" i="10"/>
  <c r="C53" i="10"/>
  <c r="E53" i="10"/>
  <c r="F53" i="10"/>
  <c r="H53" i="10"/>
  <c r="I53" i="10"/>
  <c r="J53" i="10"/>
  <c r="K53" i="10"/>
  <c r="B54" i="10"/>
  <c r="C54" i="10"/>
  <c r="E54" i="10"/>
  <c r="F54" i="10"/>
  <c r="H54" i="10"/>
  <c r="I54" i="10"/>
  <c r="J54" i="10"/>
  <c r="K54" i="10"/>
  <c r="B55" i="10"/>
  <c r="C55" i="10"/>
  <c r="E55" i="10"/>
  <c r="F55" i="10"/>
  <c r="H55" i="10"/>
  <c r="I55" i="10"/>
  <c r="J55" i="10"/>
  <c r="K55" i="10"/>
  <c r="B56" i="10"/>
  <c r="C56" i="10"/>
  <c r="E56" i="10"/>
  <c r="F56" i="10"/>
  <c r="H56" i="10"/>
  <c r="I56" i="10"/>
  <c r="J56" i="10"/>
  <c r="K56" i="10"/>
  <c r="B57" i="10"/>
  <c r="C57" i="10"/>
  <c r="E57" i="10"/>
  <c r="F57" i="10"/>
  <c r="H57" i="10"/>
  <c r="I57" i="10"/>
  <c r="J57" i="10"/>
  <c r="K57" i="10"/>
  <c r="B58" i="10"/>
  <c r="C58" i="10"/>
  <c r="E58" i="10"/>
  <c r="F58" i="10"/>
  <c r="H58" i="10"/>
  <c r="I58" i="10"/>
  <c r="J58" i="10"/>
  <c r="K58" i="10"/>
  <c r="B59" i="10"/>
  <c r="C59" i="10"/>
  <c r="E59" i="10"/>
  <c r="F59" i="10"/>
  <c r="H59" i="10"/>
  <c r="I59" i="10"/>
  <c r="J59" i="10"/>
  <c r="K59" i="10"/>
  <c r="B60" i="10"/>
  <c r="C60" i="10"/>
  <c r="E60" i="10"/>
  <c r="F60" i="10"/>
  <c r="H60" i="10"/>
  <c r="I60" i="10"/>
  <c r="J60" i="10"/>
  <c r="K60" i="10"/>
  <c r="B61" i="10"/>
  <c r="C61" i="10"/>
  <c r="E61" i="10"/>
  <c r="F61" i="10"/>
  <c r="H61" i="10"/>
  <c r="I61" i="10"/>
  <c r="J61" i="10"/>
  <c r="K61" i="10"/>
  <c r="B62" i="10"/>
  <c r="C62" i="10"/>
  <c r="E62" i="10"/>
  <c r="F62" i="10"/>
  <c r="H62" i="10"/>
  <c r="I62" i="10"/>
  <c r="J62" i="10"/>
  <c r="K62" i="10"/>
  <c r="B63" i="10"/>
  <c r="C63" i="10"/>
  <c r="E63" i="10"/>
  <c r="F63" i="10"/>
  <c r="H63" i="10"/>
  <c r="I63" i="10"/>
  <c r="J63" i="10"/>
  <c r="K63" i="10"/>
  <c r="B64" i="10"/>
  <c r="C64" i="10"/>
  <c r="E64" i="10"/>
  <c r="F64" i="10"/>
  <c r="H64" i="10"/>
  <c r="I64" i="10"/>
  <c r="J64" i="10"/>
  <c r="K64" i="10"/>
  <c r="B65" i="10"/>
  <c r="C65" i="10"/>
  <c r="E65" i="10"/>
  <c r="F65" i="10"/>
  <c r="H65" i="10"/>
  <c r="I65" i="10"/>
  <c r="J65" i="10"/>
  <c r="K65" i="10"/>
  <c r="B66" i="10"/>
  <c r="C66" i="10"/>
  <c r="E66" i="10"/>
  <c r="F66" i="10"/>
  <c r="H66" i="10"/>
  <c r="I66" i="10"/>
  <c r="J66" i="10"/>
  <c r="K66" i="10"/>
  <c r="B67" i="10"/>
  <c r="C67" i="10"/>
  <c r="E67" i="10"/>
  <c r="F67" i="10"/>
  <c r="H67" i="10"/>
  <c r="I67" i="10"/>
  <c r="J67" i="10"/>
  <c r="K67" i="10"/>
  <c r="B68" i="10"/>
  <c r="C68" i="10"/>
  <c r="E68" i="10"/>
  <c r="F68" i="10"/>
  <c r="H68" i="10"/>
  <c r="I68" i="10"/>
  <c r="J68" i="10"/>
  <c r="K68" i="10"/>
  <c r="B69" i="10"/>
  <c r="C69" i="10"/>
  <c r="E69" i="10"/>
  <c r="F69" i="10"/>
  <c r="H69" i="10"/>
  <c r="I69" i="10"/>
  <c r="J69" i="10"/>
  <c r="K69" i="10"/>
  <c r="B70" i="10"/>
  <c r="C70" i="10"/>
  <c r="E70" i="10"/>
  <c r="F70" i="10"/>
  <c r="H70" i="10"/>
  <c r="I70" i="10"/>
  <c r="J70" i="10"/>
  <c r="K70" i="10"/>
  <c r="B71" i="10"/>
  <c r="C71" i="10"/>
  <c r="E71" i="10"/>
  <c r="F71" i="10"/>
  <c r="H71" i="10"/>
  <c r="I71" i="10"/>
  <c r="J71" i="10"/>
  <c r="K71" i="10"/>
  <c r="B72" i="10"/>
  <c r="C72" i="10"/>
  <c r="E72" i="10"/>
  <c r="F72" i="10"/>
  <c r="H72" i="10"/>
  <c r="I72" i="10"/>
  <c r="J72" i="10"/>
  <c r="K72" i="10"/>
  <c r="B73" i="10"/>
  <c r="C73" i="10"/>
  <c r="E73" i="10"/>
  <c r="F73" i="10"/>
  <c r="H73" i="10"/>
  <c r="I73" i="10"/>
  <c r="J73" i="10"/>
  <c r="K73" i="10"/>
  <c r="B74" i="10"/>
  <c r="C74" i="10"/>
  <c r="E74" i="10"/>
  <c r="F74" i="10"/>
  <c r="H74" i="10"/>
  <c r="I74" i="10"/>
  <c r="J74" i="10"/>
  <c r="K74" i="10"/>
  <c r="B75" i="10"/>
  <c r="C75" i="10"/>
  <c r="E75" i="10"/>
  <c r="F75" i="10"/>
  <c r="H75" i="10"/>
  <c r="I75" i="10"/>
  <c r="J75" i="10"/>
  <c r="K75" i="10"/>
  <c r="B76" i="10"/>
  <c r="C76" i="10"/>
  <c r="E76" i="10"/>
  <c r="F76" i="10"/>
  <c r="H76" i="10"/>
  <c r="I76" i="10"/>
  <c r="J76" i="10"/>
  <c r="K76" i="10"/>
  <c r="B77" i="10"/>
  <c r="C77" i="10"/>
  <c r="E77" i="10"/>
  <c r="F77" i="10"/>
  <c r="H77" i="10"/>
  <c r="I77" i="10"/>
  <c r="J77" i="10"/>
  <c r="K77" i="10"/>
  <c r="B78" i="10"/>
  <c r="C78" i="10"/>
  <c r="E78" i="10"/>
  <c r="F78" i="10"/>
  <c r="H78" i="10"/>
  <c r="I78" i="10"/>
  <c r="J78" i="10"/>
  <c r="K78" i="10"/>
  <c r="B79" i="10"/>
  <c r="C79" i="10"/>
  <c r="E79" i="10"/>
  <c r="F79" i="10"/>
  <c r="H79" i="10"/>
  <c r="I79" i="10"/>
  <c r="J79" i="10"/>
  <c r="K79" i="10"/>
  <c r="B80" i="10"/>
  <c r="C80" i="10"/>
  <c r="E80" i="10"/>
  <c r="F80" i="10"/>
  <c r="H80" i="10"/>
  <c r="I80" i="10"/>
  <c r="J80" i="10"/>
  <c r="K80" i="10"/>
  <c r="B81" i="10"/>
  <c r="C81" i="10"/>
  <c r="E81" i="10"/>
  <c r="F81" i="10"/>
  <c r="H81" i="10"/>
  <c r="I81" i="10"/>
  <c r="J81" i="10"/>
  <c r="K81" i="10"/>
  <c r="B82" i="10"/>
  <c r="C82" i="10"/>
  <c r="E82" i="10"/>
  <c r="F82" i="10"/>
  <c r="H82" i="10"/>
  <c r="I82" i="10"/>
  <c r="J82" i="10"/>
  <c r="K82" i="10"/>
  <c r="B83" i="10"/>
  <c r="C83" i="10"/>
  <c r="E83" i="10"/>
  <c r="F83" i="10"/>
  <c r="H83" i="10"/>
  <c r="I83" i="10"/>
  <c r="J83" i="10"/>
  <c r="K83" i="10"/>
  <c r="B84" i="10"/>
  <c r="C84" i="10"/>
  <c r="E84" i="10"/>
  <c r="F84" i="10"/>
  <c r="H84" i="10"/>
  <c r="I84" i="10"/>
  <c r="J84" i="10"/>
  <c r="K84" i="10"/>
  <c r="B85" i="10"/>
  <c r="C85" i="10"/>
  <c r="E85" i="10"/>
  <c r="F85" i="10"/>
  <c r="H85" i="10"/>
  <c r="I85" i="10"/>
  <c r="J85" i="10"/>
  <c r="K85" i="10"/>
  <c r="B86" i="10"/>
  <c r="C86" i="10"/>
  <c r="E86" i="10"/>
  <c r="F86" i="10"/>
  <c r="H86" i="10"/>
  <c r="I86" i="10"/>
  <c r="J86" i="10"/>
  <c r="K86" i="10"/>
  <c r="B87" i="10"/>
  <c r="C87" i="10"/>
  <c r="E87" i="10"/>
  <c r="F87" i="10"/>
  <c r="H87" i="10"/>
  <c r="I87" i="10"/>
  <c r="J87" i="10"/>
  <c r="K87" i="10"/>
  <c r="B88" i="10"/>
  <c r="C88" i="10"/>
  <c r="E88" i="10"/>
  <c r="F88" i="10"/>
  <c r="H88" i="10"/>
  <c r="I88" i="10"/>
  <c r="J88" i="10"/>
  <c r="K88" i="10"/>
  <c r="B89" i="10"/>
  <c r="C89" i="10"/>
  <c r="E89" i="10"/>
  <c r="F89" i="10"/>
  <c r="H89" i="10"/>
  <c r="I89" i="10"/>
  <c r="J89" i="10"/>
  <c r="K89" i="10"/>
  <c r="B90" i="10"/>
  <c r="C90" i="10"/>
  <c r="E90" i="10"/>
  <c r="F90" i="10"/>
  <c r="H90" i="10"/>
  <c r="I90" i="10"/>
  <c r="J90" i="10"/>
  <c r="K90" i="10"/>
  <c r="B91" i="10"/>
  <c r="C91" i="10"/>
  <c r="E91" i="10"/>
  <c r="F91" i="10"/>
  <c r="H91" i="10"/>
  <c r="I91" i="10"/>
  <c r="J91" i="10"/>
  <c r="K91" i="10"/>
  <c r="B92" i="10"/>
  <c r="C92" i="10"/>
  <c r="E92" i="10"/>
  <c r="F92" i="10"/>
  <c r="H92" i="10"/>
  <c r="I92" i="10"/>
  <c r="J92" i="10"/>
  <c r="K92" i="10"/>
  <c r="B93" i="10"/>
  <c r="C93" i="10"/>
  <c r="E93" i="10"/>
  <c r="F93" i="10"/>
  <c r="H93" i="10"/>
  <c r="I93" i="10"/>
  <c r="J93" i="10"/>
  <c r="K93" i="10"/>
  <c r="B94" i="10"/>
  <c r="C94" i="10"/>
  <c r="E94" i="10"/>
  <c r="F94" i="10"/>
  <c r="H94" i="10"/>
  <c r="I94" i="10"/>
  <c r="J94" i="10"/>
  <c r="K94" i="10"/>
  <c r="B95" i="10"/>
  <c r="C95" i="10"/>
  <c r="E95" i="10"/>
  <c r="F95" i="10"/>
  <c r="H95" i="10"/>
  <c r="I95" i="10"/>
  <c r="J95" i="10"/>
  <c r="K95" i="10"/>
  <c r="B96" i="10"/>
  <c r="C96" i="10"/>
  <c r="E96" i="10"/>
  <c r="F96" i="10"/>
  <c r="H96" i="10"/>
  <c r="I96" i="10"/>
  <c r="J96" i="10"/>
  <c r="K96" i="10"/>
  <c r="B97" i="10"/>
  <c r="C97" i="10"/>
  <c r="E97" i="10"/>
  <c r="F97" i="10"/>
  <c r="H97" i="10"/>
  <c r="I97" i="10"/>
  <c r="J97" i="10"/>
  <c r="K97" i="10"/>
  <c r="B98" i="10"/>
  <c r="C98" i="10"/>
  <c r="E98" i="10"/>
  <c r="F98" i="10"/>
  <c r="H98" i="10"/>
  <c r="I98" i="10"/>
  <c r="J98" i="10"/>
  <c r="K98" i="10"/>
  <c r="B99" i="10"/>
  <c r="C99" i="10"/>
  <c r="E99" i="10"/>
  <c r="F99" i="10"/>
  <c r="H99" i="10"/>
  <c r="I99" i="10"/>
  <c r="J99" i="10"/>
  <c r="K99" i="10"/>
  <c r="B100" i="10"/>
  <c r="C100" i="10"/>
  <c r="E100" i="10"/>
  <c r="F100" i="10"/>
  <c r="H100" i="10"/>
  <c r="I100" i="10"/>
  <c r="J100" i="10"/>
  <c r="K100" i="10"/>
  <c r="B101" i="10"/>
  <c r="C101" i="10"/>
  <c r="E101" i="10"/>
  <c r="F101" i="10"/>
  <c r="H101" i="10"/>
  <c r="I101" i="10"/>
  <c r="J101" i="10"/>
  <c r="K101" i="10"/>
  <c r="B102" i="10"/>
  <c r="C102" i="10"/>
  <c r="E102" i="10"/>
  <c r="F102" i="10"/>
  <c r="H102" i="10"/>
  <c r="I102" i="10"/>
  <c r="J102" i="10"/>
  <c r="K102" i="10"/>
  <c r="B103" i="10"/>
  <c r="C103" i="10"/>
  <c r="E103" i="10"/>
  <c r="F103" i="10"/>
  <c r="H103" i="10"/>
  <c r="I103" i="10"/>
  <c r="J103" i="10"/>
  <c r="K103" i="10"/>
  <c r="B104" i="10"/>
  <c r="C104" i="10"/>
  <c r="E104" i="10"/>
  <c r="F104" i="10"/>
  <c r="H104" i="10"/>
  <c r="I104" i="10"/>
  <c r="J104" i="10"/>
  <c r="K104" i="10"/>
  <c r="B105" i="10"/>
  <c r="C105" i="10"/>
  <c r="E105" i="10"/>
  <c r="F105" i="10"/>
  <c r="H105" i="10"/>
  <c r="I105" i="10"/>
  <c r="J105" i="10"/>
  <c r="K105" i="10"/>
  <c r="B106" i="10"/>
  <c r="C106" i="10"/>
  <c r="E106" i="10"/>
  <c r="F106" i="10"/>
  <c r="H106" i="10"/>
  <c r="I106" i="10"/>
  <c r="J106" i="10"/>
  <c r="K106" i="10"/>
  <c r="B107" i="10"/>
  <c r="C107" i="10"/>
  <c r="E107" i="10"/>
  <c r="F107" i="10"/>
  <c r="H107" i="10"/>
  <c r="I107" i="10"/>
  <c r="J107" i="10"/>
  <c r="K107" i="10"/>
  <c r="B108" i="10"/>
  <c r="C108" i="10"/>
  <c r="E108" i="10"/>
  <c r="F108" i="10"/>
  <c r="H108" i="10"/>
  <c r="I108" i="10"/>
  <c r="J108" i="10"/>
  <c r="K108" i="10"/>
  <c r="B109" i="10"/>
  <c r="C109" i="10"/>
  <c r="E109" i="10"/>
  <c r="F109" i="10"/>
  <c r="H109" i="10"/>
  <c r="I109" i="10"/>
  <c r="J109" i="10"/>
  <c r="K109" i="10"/>
  <c r="B110" i="10"/>
  <c r="C110" i="10"/>
  <c r="E110" i="10"/>
  <c r="F110" i="10"/>
  <c r="H110" i="10"/>
  <c r="I110" i="10"/>
  <c r="J110" i="10"/>
  <c r="K110" i="10"/>
  <c r="B111" i="10"/>
  <c r="C111" i="10"/>
  <c r="E111" i="10"/>
  <c r="F111" i="10"/>
  <c r="H111" i="10"/>
  <c r="I111" i="10"/>
  <c r="J111" i="10"/>
  <c r="K111" i="10"/>
  <c r="B112" i="10"/>
  <c r="C112" i="10"/>
  <c r="E112" i="10"/>
  <c r="F112" i="10"/>
  <c r="H112" i="10"/>
  <c r="I112" i="10"/>
  <c r="J112" i="10"/>
  <c r="K112" i="10"/>
  <c r="B113" i="10"/>
  <c r="C113" i="10"/>
  <c r="E113" i="10"/>
  <c r="F113" i="10"/>
  <c r="H113" i="10"/>
  <c r="I113" i="10"/>
  <c r="J113" i="10"/>
  <c r="K113" i="10"/>
  <c r="B114" i="10"/>
  <c r="C114" i="10"/>
  <c r="E114" i="10"/>
  <c r="F114" i="10"/>
  <c r="H114" i="10"/>
  <c r="I114" i="10"/>
  <c r="J114" i="10"/>
  <c r="K114" i="10"/>
  <c r="B115" i="10"/>
  <c r="C115" i="10"/>
  <c r="E115" i="10"/>
  <c r="F115" i="10"/>
  <c r="H115" i="10"/>
  <c r="I115" i="10"/>
  <c r="J115" i="10"/>
  <c r="K115" i="10"/>
  <c r="B116" i="10"/>
  <c r="C116" i="10"/>
  <c r="E116" i="10"/>
  <c r="F116" i="10"/>
  <c r="H116" i="10"/>
  <c r="I116" i="10"/>
  <c r="J116" i="10"/>
  <c r="K116" i="10"/>
  <c r="B117" i="10"/>
  <c r="C117" i="10"/>
  <c r="E117" i="10"/>
  <c r="F117" i="10"/>
  <c r="H117" i="10"/>
  <c r="I117" i="10"/>
  <c r="J117" i="10"/>
  <c r="K117" i="10"/>
  <c r="B118" i="10"/>
  <c r="C118" i="10"/>
  <c r="E118" i="10"/>
  <c r="F118" i="10"/>
  <c r="H118" i="10"/>
  <c r="I118" i="10"/>
  <c r="J118" i="10"/>
  <c r="K118" i="10"/>
  <c r="B119" i="10"/>
  <c r="C119" i="10"/>
  <c r="E119" i="10"/>
  <c r="F119" i="10"/>
  <c r="H119" i="10"/>
  <c r="I119" i="10"/>
  <c r="J119" i="10"/>
  <c r="K119" i="10"/>
  <c r="B120" i="10"/>
  <c r="C120" i="10"/>
  <c r="E120" i="10"/>
  <c r="F120" i="10"/>
  <c r="H120" i="10"/>
  <c r="I120" i="10"/>
  <c r="J120" i="10"/>
  <c r="K120" i="10"/>
  <c r="B121" i="10"/>
  <c r="C121" i="10"/>
  <c r="E121" i="10"/>
  <c r="F121" i="10"/>
  <c r="H121" i="10"/>
  <c r="I121" i="10"/>
  <c r="J121" i="10"/>
  <c r="K121" i="10"/>
  <c r="B122" i="10"/>
  <c r="C122" i="10"/>
  <c r="E122" i="10"/>
  <c r="F122" i="10"/>
  <c r="H122" i="10"/>
  <c r="I122" i="10"/>
  <c r="J122" i="10"/>
  <c r="K122" i="10"/>
  <c r="B123" i="10"/>
  <c r="C123" i="10"/>
  <c r="E123" i="10"/>
  <c r="F123" i="10"/>
  <c r="H123" i="10"/>
  <c r="I123" i="10"/>
  <c r="J123" i="10"/>
  <c r="K123" i="10"/>
  <c r="B124" i="10"/>
  <c r="C124" i="10"/>
  <c r="E124" i="10"/>
  <c r="F124" i="10"/>
  <c r="H124" i="10"/>
  <c r="I124" i="10"/>
  <c r="J124" i="10"/>
  <c r="K124" i="10"/>
  <c r="B125" i="10"/>
  <c r="C125" i="10"/>
  <c r="E125" i="10"/>
  <c r="F125" i="10"/>
  <c r="H125" i="10"/>
  <c r="I125" i="10"/>
  <c r="J125" i="10"/>
  <c r="K125" i="10"/>
  <c r="B126" i="10"/>
  <c r="C126" i="10"/>
  <c r="E126" i="10"/>
  <c r="F126" i="10"/>
  <c r="H126" i="10"/>
  <c r="I126" i="10"/>
  <c r="J126" i="10"/>
  <c r="K126" i="10"/>
  <c r="B127" i="10"/>
  <c r="C127" i="10"/>
  <c r="E127" i="10"/>
  <c r="F127" i="10"/>
  <c r="H127" i="10"/>
  <c r="I127" i="10"/>
  <c r="J127" i="10"/>
  <c r="K127" i="10"/>
  <c r="B128" i="10"/>
  <c r="C128" i="10"/>
  <c r="E128" i="10"/>
  <c r="F128" i="10"/>
  <c r="H128" i="10"/>
  <c r="I128" i="10"/>
  <c r="J128" i="10"/>
  <c r="K128" i="10"/>
  <c r="B129" i="10"/>
  <c r="C129" i="10"/>
  <c r="E129" i="10"/>
  <c r="F129" i="10"/>
  <c r="H129" i="10"/>
  <c r="I129" i="10"/>
  <c r="J129" i="10"/>
  <c r="K129" i="10"/>
  <c r="B130" i="10"/>
  <c r="C130" i="10"/>
  <c r="E130" i="10"/>
  <c r="F130" i="10"/>
  <c r="H130" i="10"/>
  <c r="I130" i="10"/>
  <c r="J130" i="10"/>
  <c r="K130" i="10"/>
  <c r="B131" i="10"/>
  <c r="C131" i="10"/>
  <c r="E131" i="10"/>
  <c r="F131" i="10"/>
  <c r="H131" i="10"/>
  <c r="I131" i="10"/>
  <c r="J131" i="10"/>
  <c r="K131" i="10"/>
  <c r="B132" i="10"/>
  <c r="C132" i="10"/>
  <c r="E132" i="10"/>
  <c r="F132" i="10"/>
  <c r="H132" i="10"/>
  <c r="I132" i="10"/>
  <c r="J132" i="10"/>
  <c r="K132" i="10"/>
  <c r="B133" i="10"/>
  <c r="C133" i="10"/>
  <c r="E133" i="10"/>
  <c r="F133" i="10"/>
  <c r="H133" i="10"/>
  <c r="I133" i="10"/>
  <c r="J133" i="10"/>
  <c r="K133" i="10"/>
  <c r="B134" i="10"/>
  <c r="C134" i="10"/>
  <c r="E134" i="10"/>
  <c r="F134" i="10"/>
  <c r="H134" i="10"/>
  <c r="I134" i="10"/>
  <c r="J134" i="10"/>
  <c r="K134" i="10"/>
  <c r="B135" i="10"/>
  <c r="C135" i="10"/>
  <c r="E135" i="10"/>
  <c r="F135" i="10"/>
  <c r="H135" i="10"/>
  <c r="I135" i="10"/>
  <c r="J135" i="10"/>
  <c r="K135" i="10"/>
  <c r="B136" i="10"/>
  <c r="C136" i="10"/>
  <c r="E136" i="10"/>
  <c r="F136" i="10"/>
  <c r="H136" i="10"/>
  <c r="I136" i="10"/>
  <c r="J136" i="10"/>
  <c r="K136" i="10"/>
  <c r="B137" i="10"/>
  <c r="C137" i="10"/>
  <c r="E137" i="10"/>
  <c r="F137" i="10"/>
  <c r="H137" i="10"/>
  <c r="I137" i="10"/>
  <c r="J137" i="10"/>
  <c r="K137" i="10"/>
  <c r="B138" i="10"/>
  <c r="C138" i="10"/>
  <c r="E138" i="10"/>
  <c r="F138" i="10"/>
  <c r="H138" i="10"/>
  <c r="I138" i="10"/>
  <c r="J138" i="10"/>
  <c r="K138" i="10"/>
  <c r="B139" i="10"/>
  <c r="C139" i="10"/>
  <c r="E139" i="10"/>
  <c r="F139" i="10"/>
  <c r="H139" i="10"/>
  <c r="I139" i="10"/>
  <c r="J139" i="10"/>
  <c r="K139" i="10"/>
  <c r="B140" i="10"/>
  <c r="C140" i="10"/>
  <c r="E140" i="10"/>
  <c r="F140" i="10"/>
  <c r="H140" i="10"/>
  <c r="I140" i="10"/>
  <c r="J140" i="10"/>
  <c r="K140" i="10"/>
  <c r="B141" i="10"/>
  <c r="C141" i="10"/>
  <c r="E141" i="10"/>
  <c r="F141" i="10"/>
  <c r="H141" i="10"/>
  <c r="I141" i="10"/>
  <c r="J141" i="10"/>
  <c r="K141" i="10"/>
  <c r="B142" i="10"/>
  <c r="C142" i="10"/>
  <c r="E142" i="10"/>
  <c r="F142" i="10"/>
  <c r="H142" i="10"/>
  <c r="I142" i="10"/>
  <c r="J142" i="10"/>
  <c r="K142" i="10"/>
  <c r="B143" i="10"/>
  <c r="C143" i="10"/>
  <c r="E143" i="10"/>
  <c r="F143" i="10"/>
  <c r="H143" i="10"/>
  <c r="I143" i="10"/>
  <c r="J143" i="10"/>
  <c r="K143" i="10"/>
  <c r="B144" i="10"/>
  <c r="C144" i="10"/>
  <c r="E144" i="10"/>
  <c r="F144" i="10"/>
  <c r="H144" i="10"/>
  <c r="I144" i="10"/>
  <c r="J144" i="10"/>
  <c r="K144" i="10"/>
  <c r="B145" i="10"/>
  <c r="C145" i="10"/>
  <c r="E145" i="10"/>
  <c r="F145" i="10"/>
  <c r="H145" i="10"/>
  <c r="I145" i="10"/>
  <c r="J145" i="10"/>
  <c r="K145" i="10"/>
  <c r="B146" i="10"/>
  <c r="C146" i="10"/>
  <c r="E146" i="10"/>
  <c r="F146" i="10"/>
  <c r="H146" i="10"/>
  <c r="I146" i="10"/>
  <c r="J146" i="10"/>
  <c r="K146" i="10"/>
  <c r="B147" i="10"/>
  <c r="C147" i="10"/>
  <c r="E147" i="10"/>
  <c r="F147" i="10"/>
  <c r="H147" i="10"/>
  <c r="I147" i="10"/>
  <c r="J147" i="10"/>
  <c r="K147" i="10"/>
  <c r="B148" i="10"/>
  <c r="C148" i="10"/>
  <c r="E148" i="10"/>
  <c r="F148" i="10"/>
  <c r="H148" i="10"/>
  <c r="I148" i="10"/>
  <c r="J148" i="10"/>
  <c r="K148" i="10"/>
  <c r="B149" i="10"/>
  <c r="C149" i="10"/>
  <c r="E149" i="10"/>
  <c r="F149" i="10"/>
  <c r="H149" i="10"/>
  <c r="I149" i="10"/>
  <c r="J149" i="10"/>
  <c r="K149" i="10"/>
  <c r="B150" i="10"/>
  <c r="C150" i="10"/>
  <c r="E150" i="10"/>
  <c r="F150" i="10"/>
  <c r="H150" i="10"/>
  <c r="I150" i="10"/>
  <c r="J150" i="10"/>
  <c r="K150" i="10"/>
  <c r="B151" i="10"/>
  <c r="C151" i="10"/>
  <c r="E151" i="10"/>
  <c r="F151" i="10"/>
  <c r="H151" i="10"/>
  <c r="I151" i="10"/>
  <c r="J151" i="10"/>
  <c r="K151" i="10"/>
  <c r="B152" i="10"/>
  <c r="C152" i="10"/>
  <c r="E152" i="10"/>
  <c r="F152" i="10"/>
  <c r="H152" i="10"/>
  <c r="I152" i="10"/>
  <c r="J152" i="10"/>
  <c r="K152" i="10"/>
  <c r="B153" i="10"/>
  <c r="C153" i="10"/>
  <c r="E153" i="10"/>
  <c r="F153" i="10"/>
  <c r="H153" i="10"/>
  <c r="I153" i="10"/>
  <c r="J153" i="10"/>
  <c r="K153" i="10"/>
  <c r="B154" i="10"/>
  <c r="C154" i="10"/>
  <c r="E154" i="10"/>
  <c r="F154" i="10"/>
  <c r="H154" i="10"/>
  <c r="I154" i="10"/>
  <c r="J154" i="10"/>
  <c r="K154" i="10"/>
  <c r="B155" i="10"/>
  <c r="C155" i="10"/>
  <c r="E155" i="10"/>
  <c r="F155" i="10"/>
  <c r="H155" i="10"/>
  <c r="I155" i="10"/>
  <c r="J155" i="10"/>
  <c r="K155" i="10"/>
  <c r="B156" i="10"/>
  <c r="C156" i="10"/>
  <c r="E156" i="10"/>
  <c r="F156" i="10"/>
  <c r="H156" i="10"/>
  <c r="I156" i="10"/>
  <c r="J156" i="10"/>
  <c r="K156" i="10"/>
  <c r="B157" i="10"/>
  <c r="C157" i="10"/>
  <c r="E157" i="10"/>
  <c r="F157" i="10"/>
  <c r="H157" i="10"/>
  <c r="I157" i="10"/>
  <c r="J157" i="10"/>
  <c r="K157" i="10"/>
  <c r="B158" i="10"/>
  <c r="C158" i="10"/>
  <c r="E158" i="10"/>
  <c r="F158" i="10"/>
  <c r="H158" i="10"/>
  <c r="I158" i="10"/>
  <c r="J158" i="10"/>
  <c r="K158" i="10"/>
  <c r="B159" i="10"/>
  <c r="C159" i="10"/>
  <c r="E159" i="10"/>
  <c r="F159" i="10"/>
  <c r="H159" i="10"/>
  <c r="I159" i="10"/>
  <c r="J159" i="10"/>
  <c r="K159" i="10"/>
  <c r="B160" i="10"/>
  <c r="C160" i="10"/>
  <c r="E160" i="10"/>
  <c r="F160" i="10"/>
  <c r="H160" i="10"/>
  <c r="I160" i="10"/>
  <c r="J160" i="10"/>
  <c r="K160" i="10"/>
  <c r="B161" i="10"/>
  <c r="C161" i="10"/>
  <c r="E161" i="10"/>
  <c r="F161" i="10"/>
  <c r="H161" i="10"/>
  <c r="I161" i="10"/>
  <c r="J161" i="10"/>
  <c r="K161" i="10"/>
  <c r="B162" i="10"/>
  <c r="C162" i="10"/>
  <c r="E162" i="10"/>
  <c r="F162" i="10"/>
  <c r="H162" i="10"/>
  <c r="I162" i="10"/>
  <c r="J162" i="10"/>
  <c r="K162" i="10"/>
  <c r="B163" i="10"/>
  <c r="C163" i="10"/>
  <c r="E163" i="10"/>
  <c r="F163" i="10"/>
  <c r="H163" i="10"/>
  <c r="I163" i="10"/>
  <c r="J163" i="10"/>
  <c r="K163" i="10"/>
  <c r="B164" i="10"/>
  <c r="C164" i="10"/>
  <c r="E164" i="10"/>
  <c r="F164" i="10"/>
  <c r="H164" i="10"/>
  <c r="I164" i="10"/>
  <c r="J164" i="10"/>
  <c r="K164" i="10"/>
  <c r="B165" i="10"/>
  <c r="C165" i="10"/>
  <c r="E165" i="10"/>
  <c r="F165" i="10"/>
  <c r="H165" i="10"/>
  <c r="I165" i="10"/>
  <c r="J165" i="10"/>
  <c r="K165" i="10"/>
  <c r="B166" i="10"/>
  <c r="C166" i="10"/>
  <c r="E166" i="10"/>
  <c r="F166" i="10"/>
  <c r="H166" i="10"/>
  <c r="I166" i="10"/>
  <c r="J166" i="10"/>
  <c r="K166" i="10"/>
  <c r="B167" i="10"/>
  <c r="C167" i="10"/>
  <c r="E167" i="10"/>
  <c r="F167" i="10"/>
  <c r="H167" i="10"/>
  <c r="I167" i="10"/>
  <c r="J167" i="10"/>
  <c r="K167" i="10"/>
  <c r="B168" i="10"/>
  <c r="C168" i="10"/>
  <c r="E168" i="10"/>
  <c r="F168" i="10"/>
  <c r="H168" i="10"/>
  <c r="I168" i="10"/>
  <c r="J168" i="10"/>
  <c r="K168" i="10"/>
  <c r="B169" i="10"/>
  <c r="C169" i="10"/>
  <c r="E169" i="10"/>
  <c r="F169" i="10"/>
  <c r="H169" i="10"/>
  <c r="I169" i="10"/>
  <c r="J169" i="10"/>
  <c r="K169" i="10"/>
  <c r="B170" i="10"/>
  <c r="C170" i="10"/>
  <c r="E170" i="10"/>
  <c r="F170" i="10"/>
  <c r="H170" i="10"/>
  <c r="I170" i="10"/>
  <c r="J170" i="10"/>
  <c r="K170" i="10"/>
  <c r="B171" i="10"/>
  <c r="C171" i="10"/>
  <c r="E171" i="10"/>
  <c r="F171" i="10"/>
  <c r="H171" i="10"/>
  <c r="I171" i="10"/>
  <c r="J171" i="10"/>
  <c r="K171" i="10"/>
  <c r="B172" i="10"/>
  <c r="C172" i="10"/>
  <c r="E172" i="10"/>
  <c r="F172" i="10"/>
  <c r="H172" i="10"/>
  <c r="I172" i="10"/>
  <c r="J172" i="10"/>
  <c r="K172" i="10"/>
  <c r="B173" i="10"/>
  <c r="C173" i="10"/>
  <c r="E173" i="10"/>
  <c r="F173" i="10"/>
  <c r="H173" i="10"/>
  <c r="I173" i="10"/>
  <c r="J173" i="10"/>
  <c r="K173" i="10"/>
  <c r="B174" i="10"/>
  <c r="C174" i="10"/>
  <c r="E174" i="10"/>
  <c r="F174" i="10"/>
  <c r="H174" i="10"/>
  <c r="I174" i="10"/>
  <c r="J174" i="10"/>
  <c r="K174" i="10"/>
  <c r="B175" i="10"/>
  <c r="C175" i="10"/>
  <c r="E175" i="10"/>
  <c r="F175" i="10"/>
  <c r="H175" i="10"/>
  <c r="I175" i="10"/>
  <c r="J175" i="10"/>
  <c r="K175" i="10"/>
  <c r="B176" i="10"/>
  <c r="C176" i="10"/>
  <c r="E176" i="10"/>
  <c r="F176" i="10"/>
  <c r="H176" i="10"/>
  <c r="I176" i="10"/>
  <c r="J176" i="10"/>
  <c r="K176" i="10"/>
  <c r="B177" i="10"/>
  <c r="C177" i="10"/>
  <c r="E177" i="10"/>
  <c r="F177" i="10"/>
  <c r="H177" i="10"/>
  <c r="I177" i="10"/>
  <c r="J177" i="10"/>
  <c r="K177" i="10"/>
  <c r="B178" i="10"/>
  <c r="C178" i="10"/>
  <c r="E178" i="10"/>
  <c r="F178" i="10"/>
  <c r="H178" i="10"/>
  <c r="I178" i="10"/>
  <c r="J178" i="10"/>
  <c r="K178" i="10"/>
  <c r="B179" i="10"/>
  <c r="C179" i="10"/>
  <c r="E179" i="10"/>
  <c r="F179" i="10"/>
  <c r="H179" i="10"/>
  <c r="I179" i="10"/>
  <c r="J179" i="10"/>
  <c r="K179" i="10"/>
  <c r="B180" i="10"/>
  <c r="C180" i="10"/>
  <c r="E180" i="10"/>
  <c r="F180" i="10"/>
  <c r="H180" i="10"/>
  <c r="I180" i="10"/>
  <c r="J180" i="10"/>
  <c r="K180" i="10"/>
  <c r="B181" i="10"/>
  <c r="C181" i="10"/>
  <c r="E181" i="10"/>
  <c r="F181" i="10"/>
  <c r="H181" i="10"/>
  <c r="I181" i="10"/>
  <c r="J181" i="10"/>
  <c r="K181" i="10"/>
  <c r="B182" i="10"/>
  <c r="C182" i="10"/>
  <c r="E182" i="10"/>
  <c r="F182" i="10"/>
  <c r="H182" i="10"/>
  <c r="I182" i="10"/>
  <c r="J182" i="10"/>
  <c r="K182" i="10"/>
  <c r="A146" i="10" l="1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I112" i="2" l="1"/>
  <c r="C136" i="2" l="1"/>
  <c r="C120" i="2"/>
  <c r="A145" i="10" l="1"/>
  <c r="A144" i="10"/>
  <c r="A143" i="10"/>
  <c r="A142" i="10"/>
  <c r="A141" i="10"/>
  <c r="A140" i="10"/>
  <c r="K225" i="10"/>
  <c r="J225" i="10"/>
  <c r="A225" i="10" s="1"/>
  <c r="I225" i="10"/>
  <c r="H225" i="10"/>
  <c r="F225" i="10"/>
  <c r="E225" i="10"/>
  <c r="C225" i="10"/>
  <c r="B225" i="10"/>
  <c r="K224" i="10"/>
  <c r="J224" i="10"/>
  <c r="A224" i="10" s="1"/>
  <c r="I224" i="10"/>
  <c r="H224" i="10"/>
  <c r="F224" i="10"/>
  <c r="E224" i="10"/>
  <c r="C224" i="10"/>
  <c r="B224" i="10"/>
  <c r="K223" i="10"/>
  <c r="J223" i="10"/>
  <c r="A223" i="10" s="1"/>
  <c r="I223" i="10"/>
  <c r="H223" i="10"/>
  <c r="F223" i="10"/>
  <c r="E223" i="10"/>
  <c r="C223" i="10"/>
  <c r="B223" i="10"/>
  <c r="K222" i="10"/>
  <c r="J222" i="10"/>
  <c r="A222" i="10" s="1"/>
  <c r="I222" i="10"/>
  <c r="H222" i="10"/>
  <c r="F222" i="10"/>
  <c r="E222" i="10"/>
  <c r="C222" i="10"/>
  <c r="B222" i="10"/>
  <c r="K221" i="10"/>
  <c r="J221" i="10"/>
  <c r="A221" i="10" s="1"/>
  <c r="I221" i="10"/>
  <c r="H221" i="10"/>
  <c r="F221" i="10"/>
  <c r="E221" i="10"/>
  <c r="C221" i="10"/>
  <c r="B221" i="10"/>
  <c r="K220" i="10"/>
  <c r="J220" i="10"/>
  <c r="A220" i="10" s="1"/>
  <c r="I220" i="10"/>
  <c r="H220" i="10"/>
  <c r="F220" i="10"/>
  <c r="E220" i="10"/>
  <c r="C220" i="10"/>
  <c r="B220" i="10"/>
  <c r="K219" i="10"/>
  <c r="J219" i="10"/>
  <c r="A219" i="10" s="1"/>
  <c r="I219" i="10"/>
  <c r="H219" i="10"/>
  <c r="F219" i="10"/>
  <c r="E219" i="10"/>
  <c r="C219" i="10"/>
  <c r="B219" i="10"/>
  <c r="K218" i="10"/>
  <c r="J218" i="10"/>
  <c r="A218" i="10" s="1"/>
  <c r="I218" i="10"/>
  <c r="H218" i="10"/>
  <c r="F218" i="10"/>
  <c r="E218" i="10"/>
  <c r="C218" i="10"/>
  <c r="B218" i="10"/>
  <c r="K217" i="10"/>
  <c r="J217" i="10"/>
  <c r="A217" i="10" s="1"/>
  <c r="I217" i="10"/>
  <c r="H217" i="10"/>
  <c r="F217" i="10"/>
  <c r="E217" i="10"/>
  <c r="C217" i="10"/>
  <c r="B217" i="10"/>
  <c r="K216" i="10"/>
  <c r="J216" i="10"/>
  <c r="A216" i="10" s="1"/>
  <c r="I216" i="10"/>
  <c r="H216" i="10"/>
  <c r="F216" i="10"/>
  <c r="E216" i="10"/>
  <c r="C216" i="10"/>
  <c r="B216" i="10"/>
  <c r="K215" i="10"/>
  <c r="J215" i="10"/>
  <c r="A215" i="10" s="1"/>
  <c r="I215" i="10"/>
  <c r="H215" i="10"/>
  <c r="F215" i="10"/>
  <c r="E215" i="10"/>
  <c r="C215" i="10"/>
  <c r="B215" i="10"/>
  <c r="K214" i="10"/>
  <c r="J214" i="10"/>
  <c r="A214" i="10" s="1"/>
  <c r="I214" i="10"/>
  <c r="H214" i="10"/>
  <c r="F214" i="10"/>
  <c r="E214" i="10"/>
  <c r="C214" i="10"/>
  <c r="B214" i="10"/>
  <c r="K213" i="10"/>
  <c r="J213" i="10"/>
  <c r="A213" i="10" s="1"/>
  <c r="I213" i="10"/>
  <c r="H213" i="10"/>
  <c r="F213" i="10"/>
  <c r="E213" i="10"/>
  <c r="C213" i="10"/>
  <c r="B213" i="10"/>
  <c r="K212" i="10"/>
  <c r="J212" i="10"/>
  <c r="A212" i="10" s="1"/>
  <c r="I212" i="10"/>
  <c r="H212" i="10"/>
  <c r="F212" i="10"/>
  <c r="E212" i="10"/>
  <c r="C212" i="10"/>
  <c r="B212" i="10"/>
  <c r="K211" i="10"/>
  <c r="J211" i="10"/>
  <c r="A211" i="10" s="1"/>
  <c r="I211" i="10"/>
  <c r="H211" i="10"/>
  <c r="F211" i="10"/>
  <c r="E211" i="10"/>
  <c r="C211" i="10"/>
  <c r="B211" i="10"/>
  <c r="K210" i="10"/>
  <c r="J210" i="10"/>
  <c r="A210" i="10" s="1"/>
  <c r="I210" i="10"/>
  <c r="H210" i="10"/>
  <c r="F210" i="10"/>
  <c r="E210" i="10"/>
  <c r="C210" i="10"/>
  <c r="B210" i="10"/>
  <c r="K209" i="10"/>
  <c r="J209" i="10"/>
  <c r="A209" i="10" s="1"/>
  <c r="I209" i="10"/>
  <c r="H209" i="10"/>
  <c r="F209" i="10"/>
  <c r="E209" i="10"/>
  <c r="C209" i="10"/>
  <c r="B209" i="10"/>
  <c r="K208" i="10"/>
  <c r="J208" i="10"/>
  <c r="A208" i="10" s="1"/>
  <c r="I208" i="10"/>
  <c r="H208" i="10"/>
  <c r="F208" i="10"/>
  <c r="E208" i="10"/>
  <c r="C208" i="10"/>
  <c r="B208" i="10"/>
  <c r="K207" i="10"/>
  <c r="J207" i="10"/>
  <c r="A207" i="10" s="1"/>
  <c r="I207" i="10"/>
  <c r="H207" i="10"/>
  <c r="F207" i="10"/>
  <c r="E207" i="10"/>
  <c r="C207" i="10"/>
  <c r="B207" i="10"/>
  <c r="K206" i="10"/>
  <c r="J206" i="10"/>
  <c r="A206" i="10" s="1"/>
  <c r="I206" i="10"/>
  <c r="H206" i="10"/>
  <c r="F206" i="10"/>
  <c r="E206" i="10"/>
  <c r="C206" i="10"/>
  <c r="B206" i="10"/>
  <c r="K205" i="10"/>
  <c r="J205" i="10"/>
  <c r="A205" i="10" s="1"/>
  <c r="I205" i="10"/>
  <c r="H205" i="10"/>
  <c r="F205" i="10"/>
  <c r="E205" i="10"/>
  <c r="C205" i="10"/>
  <c r="B205" i="10"/>
  <c r="K204" i="10"/>
  <c r="J204" i="10"/>
  <c r="A204" i="10" s="1"/>
  <c r="I204" i="10"/>
  <c r="H204" i="10"/>
  <c r="F204" i="10"/>
  <c r="E204" i="10"/>
  <c r="C204" i="10"/>
  <c r="B204" i="10"/>
  <c r="K203" i="10"/>
  <c r="J203" i="10"/>
  <c r="A203" i="10" s="1"/>
  <c r="I203" i="10"/>
  <c r="H203" i="10"/>
  <c r="F203" i="10"/>
  <c r="E203" i="10"/>
  <c r="C203" i="10"/>
  <c r="B203" i="10"/>
  <c r="K202" i="10"/>
  <c r="J202" i="10"/>
  <c r="A202" i="10" s="1"/>
  <c r="I202" i="10"/>
  <c r="H202" i="10"/>
  <c r="F202" i="10"/>
  <c r="E202" i="10"/>
  <c r="C202" i="10"/>
  <c r="B202" i="10"/>
  <c r="K201" i="10"/>
  <c r="J201" i="10"/>
  <c r="A201" i="10" s="1"/>
  <c r="I201" i="10"/>
  <c r="H201" i="10"/>
  <c r="F201" i="10"/>
  <c r="E201" i="10"/>
  <c r="C201" i="10"/>
  <c r="B201" i="10"/>
  <c r="K200" i="10"/>
  <c r="J200" i="10"/>
  <c r="A200" i="10" s="1"/>
  <c r="I200" i="10"/>
  <c r="H200" i="10"/>
  <c r="F200" i="10"/>
  <c r="E200" i="10"/>
  <c r="C200" i="10"/>
  <c r="B200" i="10"/>
  <c r="K199" i="10"/>
  <c r="J199" i="10"/>
  <c r="A199" i="10" s="1"/>
  <c r="I199" i="10"/>
  <c r="H199" i="10"/>
  <c r="F199" i="10"/>
  <c r="E199" i="10"/>
  <c r="C199" i="10"/>
  <c r="B199" i="10"/>
  <c r="K198" i="10"/>
  <c r="J198" i="10"/>
  <c r="A198" i="10" s="1"/>
  <c r="I198" i="10"/>
  <c r="H198" i="10"/>
  <c r="F198" i="10"/>
  <c r="E198" i="10"/>
  <c r="C198" i="10"/>
  <c r="B198" i="10"/>
  <c r="K197" i="10"/>
  <c r="J197" i="10"/>
  <c r="A197" i="10" s="1"/>
  <c r="I197" i="10"/>
  <c r="H197" i="10"/>
  <c r="F197" i="10"/>
  <c r="E197" i="10"/>
  <c r="C197" i="10"/>
  <c r="B197" i="10"/>
  <c r="K196" i="10"/>
  <c r="J196" i="10"/>
  <c r="A196" i="10" s="1"/>
  <c r="I196" i="10"/>
  <c r="H196" i="10"/>
  <c r="F196" i="10"/>
  <c r="E196" i="10"/>
  <c r="C196" i="10"/>
  <c r="B196" i="10"/>
  <c r="K195" i="10"/>
  <c r="J195" i="10"/>
  <c r="A195" i="10" s="1"/>
  <c r="I195" i="10"/>
  <c r="H195" i="10"/>
  <c r="F195" i="10"/>
  <c r="E195" i="10"/>
  <c r="C195" i="10"/>
  <c r="B195" i="10"/>
  <c r="K194" i="10"/>
  <c r="J194" i="10"/>
  <c r="A194" i="10" s="1"/>
  <c r="I194" i="10"/>
  <c r="H194" i="10"/>
  <c r="F194" i="10"/>
  <c r="E194" i="10"/>
  <c r="C194" i="10"/>
  <c r="B194" i="10"/>
  <c r="K193" i="10"/>
  <c r="J193" i="10"/>
  <c r="A193" i="10" s="1"/>
  <c r="I193" i="10"/>
  <c r="H193" i="10"/>
  <c r="F193" i="10"/>
  <c r="E193" i="10"/>
  <c r="C193" i="10"/>
  <c r="B193" i="10"/>
  <c r="K192" i="10"/>
  <c r="J192" i="10"/>
  <c r="A192" i="10" s="1"/>
  <c r="I192" i="10"/>
  <c r="H192" i="10"/>
  <c r="F192" i="10"/>
  <c r="E192" i="10"/>
  <c r="C192" i="10"/>
  <c r="B192" i="10"/>
  <c r="K191" i="10"/>
  <c r="J191" i="10"/>
  <c r="A191" i="10" s="1"/>
  <c r="I191" i="10"/>
  <c r="H191" i="10"/>
  <c r="F191" i="10"/>
  <c r="E191" i="10"/>
  <c r="C191" i="10"/>
  <c r="B191" i="10"/>
  <c r="K190" i="10"/>
  <c r="J190" i="10"/>
  <c r="A190" i="10" s="1"/>
  <c r="I190" i="10"/>
  <c r="H190" i="10"/>
  <c r="F190" i="10"/>
  <c r="E190" i="10"/>
  <c r="C190" i="10"/>
  <c r="B190" i="10"/>
  <c r="K189" i="10"/>
  <c r="J189" i="10"/>
  <c r="A189" i="10" s="1"/>
  <c r="I189" i="10"/>
  <c r="H189" i="10"/>
  <c r="F189" i="10"/>
  <c r="E189" i="10"/>
  <c r="C189" i="10"/>
  <c r="B189" i="10"/>
  <c r="K188" i="10"/>
  <c r="J188" i="10"/>
  <c r="A188" i="10" s="1"/>
  <c r="I188" i="10"/>
  <c r="H188" i="10"/>
  <c r="F188" i="10"/>
  <c r="E188" i="10"/>
  <c r="C188" i="10"/>
  <c r="B188" i="10"/>
  <c r="K187" i="10"/>
  <c r="J187" i="10"/>
  <c r="A187" i="10" s="1"/>
  <c r="I187" i="10"/>
  <c r="H187" i="10"/>
  <c r="F187" i="10"/>
  <c r="E187" i="10"/>
  <c r="C187" i="10"/>
  <c r="B187" i="10"/>
  <c r="K186" i="10"/>
  <c r="J186" i="10"/>
  <c r="A186" i="10" s="1"/>
  <c r="I186" i="10"/>
  <c r="H186" i="10"/>
  <c r="F186" i="10"/>
  <c r="E186" i="10"/>
  <c r="C186" i="10"/>
  <c r="B186" i="10"/>
  <c r="K185" i="10"/>
  <c r="J185" i="10"/>
  <c r="A185" i="10" s="1"/>
  <c r="I185" i="10"/>
  <c r="H185" i="10"/>
  <c r="F185" i="10"/>
  <c r="E185" i="10"/>
  <c r="C185" i="10"/>
  <c r="B185" i="10"/>
  <c r="K184" i="10"/>
  <c r="J184" i="10"/>
  <c r="A184" i="10" s="1"/>
  <c r="I184" i="10"/>
  <c r="H184" i="10"/>
  <c r="F184" i="10"/>
  <c r="E184" i="10"/>
  <c r="C184" i="10"/>
  <c r="B184" i="10"/>
  <c r="K183" i="10"/>
  <c r="J183" i="10"/>
  <c r="A183" i="10" s="1"/>
  <c r="I183" i="10"/>
  <c r="H183" i="10"/>
  <c r="F183" i="10"/>
  <c r="E183" i="10"/>
  <c r="C183" i="10"/>
  <c r="B183" i="10"/>
  <c r="A182" i="10"/>
  <c r="A181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K270" i="10"/>
  <c r="J270" i="10"/>
  <c r="A270" i="10" s="1"/>
  <c r="I270" i="10"/>
  <c r="H270" i="10"/>
  <c r="F270" i="10"/>
  <c r="E270" i="10"/>
  <c r="C270" i="10"/>
  <c r="B270" i="10"/>
  <c r="K269" i="10"/>
  <c r="J269" i="10"/>
  <c r="A269" i="10" s="1"/>
  <c r="I269" i="10"/>
  <c r="H269" i="10"/>
  <c r="F269" i="10"/>
  <c r="E269" i="10"/>
  <c r="C269" i="10"/>
  <c r="B269" i="10"/>
  <c r="K268" i="10"/>
  <c r="J268" i="10"/>
  <c r="A268" i="10" s="1"/>
  <c r="I268" i="10"/>
  <c r="H268" i="10"/>
  <c r="F268" i="10"/>
  <c r="E268" i="10"/>
  <c r="C268" i="10"/>
  <c r="B268" i="10"/>
  <c r="K267" i="10"/>
  <c r="J267" i="10"/>
  <c r="A267" i="10" s="1"/>
  <c r="I267" i="10"/>
  <c r="H267" i="10"/>
  <c r="F267" i="10"/>
  <c r="E267" i="10"/>
  <c r="C267" i="10"/>
  <c r="B267" i="10"/>
  <c r="K266" i="10"/>
  <c r="J266" i="10"/>
  <c r="A266" i="10" s="1"/>
  <c r="I266" i="10"/>
  <c r="H266" i="10"/>
  <c r="F266" i="10"/>
  <c r="E266" i="10"/>
  <c r="C266" i="10"/>
  <c r="B266" i="10"/>
  <c r="K265" i="10"/>
  <c r="J265" i="10"/>
  <c r="A265" i="10" s="1"/>
  <c r="I265" i="10"/>
  <c r="H265" i="10"/>
  <c r="F265" i="10"/>
  <c r="E265" i="10"/>
  <c r="C265" i="10"/>
  <c r="B265" i="10"/>
  <c r="K264" i="10"/>
  <c r="J264" i="10"/>
  <c r="A264" i="10" s="1"/>
  <c r="I264" i="10"/>
  <c r="H264" i="10"/>
  <c r="F264" i="10"/>
  <c r="E264" i="10"/>
  <c r="C264" i="10"/>
  <c r="B264" i="10"/>
  <c r="K263" i="10"/>
  <c r="J263" i="10"/>
  <c r="A263" i="10" s="1"/>
  <c r="I263" i="10"/>
  <c r="H263" i="10"/>
  <c r="F263" i="10"/>
  <c r="E263" i="10"/>
  <c r="C263" i="10"/>
  <c r="B263" i="10"/>
  <c r="K262" i="10"/>
  <c r="J262" i="10"/>
  <c r="A262" i="10" s="1"/>
  <c r="I262" i="10"/>
  <c r="H262" i="10"/>
  <c r="F262" i="10"/>
  <c r="E262" i="10"/>
  <c r="C262" i="10"/>
  <c r="B262" i="10"/>
  <c r="K261" i="10"/>
  <c r="J261" i="10"/>
  <c r="A261" i="10" s="1"/>
  <c r="I261" i="10"/>
  <c r="H261" i="10"/>
  <c r="F261" i="10"/>
  <c r="E261" i="10"/>
  <c r="C261" i="10"/>
  <c r="B261" i="10"/>
  <c r="K260" i="10"/>
  <c r="J260" i="10"/>
  <c r="A260" i="10" s="1"/>
  <c r="I260" i="10"/>
  <c r="H260" i="10"/>
  <c r="F260" i="10"/>
  <c r="E260" i="10"/>
  <c r="C260" i="10"/>
  <c r="B260" i="10"/>
  <c r="K259" i="10"/>
  <c r="J259" i="10"/>
  <c r="A259" i="10" s="1"/>
  <c r="I259" i="10"/>
  <c r="H259" i="10"/>
  <c r="F259" i="10"/>
  <c r="E259" i="10"/>
  <c r="C259" i="10"/>
  <c r="B259" i="10"/>
  <c r="K258" i="10"/>
  <c r="J258" i="10"/>
  <c r="A258" i="10" s="1"/>
  <c r="I258" i="10"/>
  <c r="H258" i="10"/>
  <c r="F258" i="10"/>
  <c r="E258" i="10"/>
  <c r="C258" i="10"/>
  <c r="B258" i="10"/>
  <c r="K257" i="10"/>
  <c r="J257" i="10"/>
  <c r="A257" i="10" s="1"/>
  <c r="I257" i="10"/>
  <c r="H257" i="10"/>
  <c r="F257" i="10"/>
  <c r="E257" i="10"/>
  <c r="C257" i="10"/>
  <c r="B257" i="10"/>
  <c r="K256" i="10"/>
  <c r="J256" i="10"/>
  <c r="A256" i="10" s="1"/>
  <c r="I256" i="10"/>
  <c r="H256" i="10"/>
  <c r="F256" i="10"/>
  <c r="E256" i="10"/>
  <c r="C256" i="10"/>
  <c r="B256" i="10"/>
  <c r="K255" i="10"/>
  <c r="J255" i="10"/>
  <c r="A255" i="10" s="1"/>
  <c r="I255" i="10"/>
  <c r="H255" i="10"/>
  <c r="F255" i="10"/>
  <c r="E255" i="10"/>
  <c r="C255" i="10"/>
  <c r="B255" i="10"/>
  <c r="K254" i="10"/>
  <c r="J254" i="10"/>
  <c r="A254" i="10" s="1"/>
  <c r="I254" i="10"/>
  <c r="H254" i="10"/>
  <c r="F254" i="10"/>
  <c r="E254" i="10"/>
  <c r="C254" i="10"/>
  <c r="B254" i="10"/>
  <c r="K253" i="10"/>
  <c r="J253" i="10"/>
  <c r="A253" i="10" s="1"/>
  <c r="I253" i="10"/>
  <c r="H253" i="10"/>
  <c r="F253" i="10"/>
  <c r="E253" i="10"/>
  <c r="C253" i="10"/>
  <c r="B253" i="10"/>
  <c r="K252" i="10"/>
  <c r="J252" i="10"/>
  <c r="A252" i="10" s="1"/>
  <c r="I252" i="10"/>
  <c r="H252" i="10"/>
  <c r="F252" i="10"/>
  <c r="E252" i="10"/>
  <c r="C252" i="10"/>
  <c r="B252" i="10"/>
  <c r="K251" i="10"/>
  <c r="J251" i="10"/>
  <c r="A251" i="10" s="1"/>
  <c r="I251" i="10"/>
  <c r="H251" i="10"/>
  <c r="F251" i="10"/>
  <c r="E251" i="10"/>
  <c r="C251" i="10"/>
  <c r="B251" i="10"/>
  <c r="K250" i="10"/>
  <c r="J250" i="10"/>
  <c r="A250" i="10" s="1"/>
  <c r="I250" i="10"/>
  <c r="H250" i="10"/>
  <c r="F250" i="10"/>
  <c r="E250" i="10"/>
  <c r="C250" i="10"/>
  <c r="B250" i="10"/>
  <c r="K249" i="10"/>
  <c r="J249" i="10"/>
  <c r="A249" i="10" s="1"/>
  <c r="I249" i="10"/>
  <c r="H249" i="10"/>
  <c r="F249" i="10"/>
  <c r="E249" i="10"/>
  <c r="C249" i="10"/>
  <c r="B249" i="10"/>
  <c r="K248" i="10"/>
  <c r="J248" i="10"/>
  <c r="A248" i="10" s="1"/>
  <c r="I248" i="10"/>
  <c r="H248" i="10"/>
  <c r="F248" i="10"/>
  <c r="E248" i="10"/>
  <c r="C248" i="10"/>
  <c r="B248" i="10"/>
  <c r="K247" i="10"/>
  <c r="J247" i="10"/>
  <c r="A247" i="10" s="1"/>
  <c r="I247" i="10"/>
  <c r="H247" i="10"/>
  <c r="F247" i="10"/>
  <c r="E247" i="10"/>
  <c r="C247" i="10"/>
  <c r="B247" i="10"/>
  <c r="K246" i="10"/>
  <c r="J246" i="10"/>
  <c r="A246" i="10" s="1"/>
  <c r="I246" i="10"/>
  <c r="H246" i="10"/>
  <c r="F246" i="10"/>
  <c r="E246" i="10"/>
  <c r="C246" i="10"/>
  <c r="B246" i="10"/>
  <c r="K245" i="10"/>
  <c r="J245" i="10"/>
  <c r="A245" i="10" s="1"/>
  <c r="I245" i="10"/>
  <c r="H245" i="10"/>
  <c r="F245" i="10"/>
  <c r="E245" i="10"/>
  <c r="C245" i="10"/>
  <c r="B245" i="10"/>
  <c r="K244" i="10"/>
  <c r="J244" i="10"/>
  <c r="A244" i="10" s="1"/>
  <c r="I244" i="10"/>
  <c r="H244" i="10"/>
  <c r="F244" i="10"/>
  <c r="E244" i="10"/>
  <c r="C244" i="10"/>
  <c r="B244" i="10"/>
  <c r="K243" i="10"/>
  <c r="J243" i="10"/>
  <c r="A243" i="10" s="1"/>
  <c r="I243" i="10"/>
  <c r="H243" i="10"/>
  <c r="F243" i="10"/>
  <c r="E243" i="10"/>
  <c r="C243" i="10"/>
  <c r="B243" i="10"/>
  <c r="K242" i="10"/>
  <c r="J242" i="10"/>
  <c r="A242" i="10" s="1"/>
  <c r="I242" i="10"/>
  <c r="H242" i="10"/>
  <c r="F242" i="10"/>
  <c r="E242" i="10"/>
  <c r="C242" i="10"/>
  <c r="B242" i="10"/>
  <c r="K241" i="10"/>
  <c r="J241" i="10"/>
  <c r="A241" i="10" s="1"/>
  <c r="I241" i="10"/>
  <c r="H241" i="10"/>
  <c r="F241" i="10"/>
  <c r="E241" i="10"/>
  <c r="C241" i="10"/>
  <c r="B241" i="10"/>
  <c r="K240" i="10"/>
  <c r="J240" i="10"/>
  <c r="A240" i="10" s="1"/>
  <c r="I240" i="10"/>
  <c r="H240" i="10"/>
  <c r="F240" i="10"/>
  <c r="E240" i="10"/>
  <c r="C240" i="10"/>
  <c r="B240" i="10"/>
  <c r="K239" i="10"/>
  <c r="J239" i="10"/>
  <c r="A239" i="10" s="1"/>
  <c r="I239" i="10"/>
  <c r="H239" i="10"/>
  <c r="F239" i="10"/>
  <c r="E239" i="10"/>
  <c r="C239" i="10"/>
  <c r="B239" i="10"/>
  <c r="K238" i="10"/>
  <c r="J238" i="10"/>
  <c r="A238" i="10" s="1"/>
  <c r="I238" i="10"/>
  <c r="H238" i="10"/>
  <c r="F238" i="10"/>
  <c r="E238" i="10"/>
  <c r="C238" i="10"/>
  <c r="B238" i="10"/>
  <c r="K237" i="10"/>
  <c r="J237" i="10"/>
  <c r="A237" i="10" s="1"/>
  <c r="I237" i="10"/>
  <c r="H237" i="10"/>
  <c r="F237" i="10"/>
  <c r="E237" i="10"/>
  <c r="C237" i="10"/>
  <c r="B237" i="10"/>
  <c r="K236" i="10"/>
  <c r="J236" i="10"/>
  <c r="A236" i="10" s="1"/>
  <c r="I236" i="10"/>
  <c r="H236" i="10"/>
  <c r="F236" i="10"/>
  <c r="E236" i="10"/>
  <c r="C236" i="10"/>
  <c r="B236" i="10"/>
  <c r="K235" i="10"/>
  <c r="J235" i="10"/>
  <c r="A235" i="10" s="1"/>
  <c r="I235" i="10"/>
  <c r="H235" i="10"/>
  <c r="F235" i="10"/>
  <c r="E235" i="10"/>
  <c r="C235" i="10"/>
  <c r="B235" i="10"/>
  <c r="K234" i="10"/>
  <c r="J234" i="10"/>
  <c r="A234" i="10" s="1"/>
  <c r="I234" i="10"/>
  <c r="H234" i="10"/>
  <c r="F234" i="10"/>
  <c r="E234" i="10"/>
  <c r="C234" i="10"/>
  <c r="B234" i="10"/>
  <c r="K233" i="10"/>
  <c r="J233" i="10"/>
  <c r="A233" i="10" s="1"/>
  <c r="I233" i="10"/>
  <c r="H233" i="10"/>
  <c r="F233" i="10"/>
  <c r="E233" i="10"/>
  <c r="C233" i="10"/>
  <c r="B233" i="10"/>
  <c r="K232" i="10"/>
  <c r="J232" i="10"/>
  <c r="A232" i="10" s="1"/>
  <c r="I232" i="10"/>
  <c r="H232" i="10"/>
  <c r="F232" i="10"/>
  <c r="E232" i="10"/>
  <c r="C232" i="10"/>
  <c r="B232" i="10"/>
  <c r="K231" i="10"/>
  <c r="J231" i="10"/>
  <c r="A231" i="10" s="1"/>
  <c r="I231" i="10"/>
  <c r="H231" i="10"/>
  <c r="F231" i="10"/>
  <c r="E231" i="10"/>
  <c r="C231" i="10"/>
  <c r="B231" i="10"/>
  <c r="K230" i="10"/>
  <c r="J230" i="10"/>
  <c r="A230" i="10" s="1"/>
  <c r="I230" i="10"/>
  <c r="H230" i="10"/>
  <c r="F230" i="10"/>
  <c r="E230" i="10"/>
  <c r="C230" i="10"/>
  <c r="B230" i="10"/>
  <c r="K229" i="10"/>
  <c r="J229" i="10"/>
  <c r="A229" i="10" s="1"/>
  <c r="I229" i="10"/>
  <c r="H229" i="10"/>
  <c r="F229" i="10"/>
  <c r="E229" i="10"/>
  <c r="C229" i="10"/>
  <c r="B229" i="10"/>
  <c r="K228" i="10"/>
  <c r="J228" i="10"/>
  <c r="A228" i="10" s="1"/>
  <c r="I228" i="10"/>
  <c r="H228" i="10"/>
  <c r="F228" i="10"/>
  <c r="E228" i="10"/>
  <c r="C228" i="10"/>
  <c r="B228" i="10"/>
  <c r="K227" i="10"/>
  <c r="J227" i="10"/>
  <c r="A227" i="10" s="1"/>
  <c r="I227" i="10"/>
  <c r="H227" i="10"/>
  <c r="F227" i="10"/>
  <c r="E227" i="10"/>
  <c r="C227" i="10"/>
  <c r="B227" i="10"/>
  <c r="K226" i="10"/>
  <c r="J226" i="10"/>
  <c r="A226" i="10" s="1"/>
  <c r="I226" i="10"/>
  <c r="H226" i="10"/>
  <c r="F226" i="10"/>
  <c r="E226" i="10"/>
  <c r="C226" i="10"/>
  <c r="B22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136" i="10" l="1"/>
  <c r="A137" i="10"/>
  <c r="A138" i="10"/>
  <c r="A139" i="10"/>
  <c r="C129" i="2"/>
  <c r="C121" i="2"/>
  <c r="C128" i="2"/>
  <c r="C144" i="2"/>
  <c r="U77" i="2"/>
  <c r="U79" i="2"/>
  <c r="U81" i="2"/>
  <c r="U82" i="2"/>
  <c r="U83" i="2"/>
  <c r="U84" i="2"/>
  <c r="U85" i="2"/>
  <c r="U87" i="2"/>
  <c r="U88" i="2"/>
  <c r="U89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66" i="2"/>
  <c r="U67" i="2" s="1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11" i="2"/>
  <c r="O11" i="2"/>
  <c r="O12" i="2" s="1"/>
  <c r="O13" i="2" s="1"/>
  <c r="O14" i="2" s="1"/>
  <c r="P11" i="2"/>
  <c r="P12" i="2" s="1"/>
  <c r="P13" i="2" s="1"/>
  <c r="P27" i="2"/>
  <c r="N19" i="2"/>
  <c r="N24" i="2"/>
  <c r="N17" i="2"/>
  <c r="N26" i="2"/>
  <c r="N23" i="2"/>
  <c r="N18" i="2"/>
  <c r="N21" i="2"/>
  <c r="N27" i="2"/>
  <c r="N22" i="2"/>
  <c r="N25" i="2"/>
  <c r="N20" i="2"/>
  <c r="N15" i="2"/>
  <c r="N11" i="2"/>
  <c r="N13" i="2"/>
  <c r="N14" i="2"/>
  <c r="N12" i="2"/>
  <c r="N16" i="2"/>
  <c r="U68" i="2" l="1"/>
  <c r="G51" i="10"/>
  <c r="G96" i="10"/>
  <c r="G6" i="10"/>
  <c r="G47" i="10"/>
  <c r="G92" i="10"/>
  <c r="G2" i="10"/>
  <c r="G4" i="10"/>
  <c r="G94" i="10"/>
  <c r="G49" i="10"/>
  <c r="G3" i="10"/>
  <c r="G48" i="10"/>
  <c r="G93" i="10"/>
  <c r="G1" i="10"/>
  <c r="G46" i="10"/>
  <c r="G91" i="10"/>
  <c r="G50" i="10"/>
  <c r="G5" i="10"/>
  <c r="G95" i="10"/>
  <c r="G55" i="10"/>
  <c r="G100" i="10"/>
  <c r="G10" i="10"/>
  <c r="G15" i="10"/>
  <c r="G60" i="10"/>
  <c r="G105" i="10"/>
  <c r="G12" i="10"/>
  <c r="G57" i="10"/>
  <c r="G102" i="10"/>
  <c r="G62" i="10"/>
  <c r="G107" i="10"/>
  <c r="G17" i="10"/>
  <c r="G11" i="10"/>
  <c r="G56" i="10"/>
  <c r="G101" i="10"/>
  <c r="G8" i="10"/>
  <c r="G53" i="10"/>
  <c r="G98" i="10"/>
  <c r="G103" i="10"/>
  <c r="G58" i="10"/>
  <c r="G13" i="10"/>
  <c r="G16" i="10"/>
  <c r="G106" i="10"/>
  <c r="G61" i="10"/>
  <c r="G7" i="10"/>
  <c r="G52" i="10"/>
  <c r="G97" i="10"/>
  <c r="G59" i="10"/>
  <c r="G104" i="10"/>
  <c r="G14" i="10"/>
  <c r="G99" i="10"/>
  <c r="G9" i="10"/>
  <c r="G54" i="10"/>
  <c r="T12" i="2"/>
  <c r="T13" i="2" s="1"/>
  <c r="T14" i="2" s="1"/>
  <c r="U78" i="2"/>
  <c r="P14" i="2"/>
  <c r="O15" i="2"/>
  <c r="O16" i="2" s="1"/>
  <c r="U69" i="2" l="1"/>
  <c r="U70" i="2" s="1"/>
  <c r="T15" i="2"/>
  <c r="O17" i="2"/>
  <c r="O18" i="2" s="1"/>
  <c r="O19" i="2" s="1"/>
  <c r="P15" i="2"/>
  <c r="U71" i="2" l="1"/>
  <c r="T16" i="2"/>
  <c r="U72" i="2"/>
  <c r="P16" i="2"/>
  <c r="O20" i="2"/>
  <c r="T17" i="2" l="1"/>
  <c r="U73" i="2"/>
  <c r="P17" i="2"/>
  <c r="O21" i="2"/>
  <c r="T18" i="2" l="1"/>
  <c r="T19" i="2"/>
  <c r="T20" i="2" s="1"/>
  <c r="T21" i="2" s="1"/>
  <c r="U74" i="2"/>
  <c r="U75" i="2" s="1"/>
  <c r="P18" i="2"/>
  <c r="O22" i="2"/>
  <c r="O23" i="2" s="1"/>
  <c r="O24" i="2" s="1"/>
  <c r="O25" i="2" s="1"/>
  <c r="O26" i="2" s="1"/>
  <c r="U80" i="2" l="1"/>
  <c r="U76" i="2"/>
  <c r="U90" i="2"/>
  <c r="U91" i="2" s="1"/>
  <c r="U92" i="2" s="1"/>
  <c r="T22" i="2"/>
  <c r="T23" i="2" s="1"/>
  <c r="T24" i="2" s="1"/>
  <c r="U86" i="2"/>
  <c r="P19" i="2"/>
  <c r="O27" i="2"/>
  <c r="A57" i="2"/>
  <c r="C158" i="2"/>
  <c r="C157" i="2"/>
  <c r="C156" i="2"/>
  <c r="C155" i="2"/>
  <c r="C154" i="2"/>
  <c r="C153" i="2"/>
  <c r="C150" i="2"/>
  <c r="C149" i="2"/>
  <c r="C148" i="2"/>
  <c r="C147" i="2"/>
  <c r="C146" i="2"/>
  <c r="C145" i="2"/>
  <c r="C142" i="2"/>
  <c r="C141" i="2"/>
  <c r="C140" i="2"/>
  <c r="C139" i="2"/>
  <c r="C138" i="2"/>
  <c r="C137" i="2"/>
  <c r="C134" i="2"/>
  <c r="C133" i="2"/>
  <c r="C132" i="2"/>
  <c r="C131" i="2"/>
  <c r="C130" i="2"/>
  <c r="C126" i="2"/>
  <c r="C125" i="2"/>
  <c r="C124" i="2"/>
  <c r="C123" i="2"/>
  <c r="C122" i="2"/>
  <c r="U93" i="2" l="1"/>
  <c r="AF41" i="2"/>
  <c r="AF39" i="2"/>
  <c r="AF74" i="2"/>
  <c r="AF51" i="2"/>
  <c r="AF72" i="2"/>
  <c r="AF68" i="2"/>
  <c r="AF36" i="2"/>
  <c r="P22" i="2"/>
  <c r="P23" i="2" s="1"/>
  <c r="P24" i="2" s="1"/>
  <c r="P20" i="2"/>
  <c r="P21" i="2" s="1"/>
  <c r="AF84" i="2"/>
  <c r="AF83" i="2"/>
  <c r="AF12" i="2"/>
  <c r="AF38" i="2"/>
  <c r="AF24" i="2"/>
  <c r="AF19" i="2"/>
  <c r="AF15" i="2"/>
  <c r="AF33" i="2"/>
  <c r="AF29" i="2"/>
  <c r="AF34" i="2"/>
  <c r="AF23" i="2"/>
  <c r="AF37" i="2"/>
  <c r="AF21" i="2"/>
  <c r="AF53" i="2"/>
  <c r="AF35" i="2"/>
  <c r="AF67" i="2"/>
  <c r="AF42" i="2"/>
  <c r="AF31" i="2"/>
  <c r="AF66" i="2"/>
  <c r="AF43" i="2"/>
  <c r="AF54" i="2"/>
  <c r="AF22" i="2"/>
  <c r="AF62" i="2"/>
  <c r="AF25" i="2"/>
  <c r="AF17" i="2"/>
  <c r="AF65" i="2"/>
  <c r="AF13" i="2"/>
  <c r="AF46" i="2"/>
  <c r="AF70" i="2"/>
  <c r="AF32" i="2"/>
  <c r="AF86" i="2"/>
  <c r="AF61" i="2"/>
  <c r="AF71" i="2"/>
  <c r="AF56" i="2"/>
  <c r="AF18" i="2"/>
  <c r="AF44" i="2"/>
  <c r="AF60" i="2"/>
  <c r="AF40" i="2"/>
  <c r="AF79" i="2"/>
  <c r="AF63" i="2"/>
  <c r="AF55" i="2"/>
  <c r="AF16" i="2"/>
  <c r="AF78" i="2"/>
  <c r="AF85" i="2"/>
  <c r="AF89" i="2"/>
  <c r="AF57" i="2"/>
  <c r="AF45" i="2"/>
  <c r="AF20" i="2"/>
  <c r="AF82" i="2"/>
  <c r="AF88" i="2"/>
  <c r="AF47" i="2"/>
  <c r="AF30" i="2"/>
  <c r="AF49" i="2"/>
  <c r="AF52" i="2"/>
  <c r="AF90" i="2"/>
  <c r="AF64" i="2"/>
  <c r="AF58" i="2"/>
  <c r="AF27" i="2"/>
  <c r="AF26" i="2"/>
  <c r="AF69" i="2"/>
  <c r="AF77" i="2"/>
  <c r="AF28" i="2"/>
  <c r="AF80" i="2"/>
  <c r="AF87" i="2"/>
  <c r="AF48" i="2"/>
  <c r="AF73" i="2"/>
  <c r="AF76" i="2"/>
  <c r="AF81" i="2"/>
  <c r="AF59" i="2"/>
  <c r="AF75" i="2"/>
  <c r="AF91" i="2"/>
  <c r="AF14" i="2"/>
  <c r="AF50" i="2"/>
  <c r="T25" i="2"/>
  <c r="B3" i="8"/>
  <c r="B2" i="8"/>
  <c r="P25" i="2" l="1"/>
  <c r="P26" i="2" s="1"/>
  <c r="T26" i="2"/>
  <c r="I57" i="2"/>
  <c r="K57" i="2" s="1"/>
  <c r="I2" i="2"/>
  <c r="K2" i="2" s="1"/>
  <c r="T27" i="2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T28" i="2" l="1"/>
  <c r="T29" i="2" s="1"/>
  <c r="W67" i="2"/>
  <c r="W68" i="2"/>
  <c r="W69" i="2"/>
  <c r="W70" i="2"/>
  <c r="W71" i="2"/>
  <c r="AF3" i="2" s="1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66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1" i="2"/>
  <c r="AF7" i="2" l="1"/>
  <c r="AF11" i="2"/>
  <c r="AF6" i="2"/>
  <c r="AF10" i="2"/>
  <c r="AF5" i="2"/>
  <c r="AF9" i="2"/>
  <c r="AF4" i="2"/>
  <c r="AF8" i="2"/>
  <c r="T30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AE18" i="2" s="1"/>
  <c r="AE87" i="2"/>
  <c r="AE34" i="2"/>
  <c r="AE78" i="2"/>
  <c r="AE75" i="2"/>
  <c r="AE25" i="2"/>
  <c r="AE50" i="2"/>
  <c r="AE64" i="2"/>
  <c r="AE22" i="2"/>
  <c r="AE40" i="2"/>
  <c r="AE27" i="2"/>
  <c r="AE52" i="2"/>
  <c r="AE81" i="2"/>
  <c r="AE39" i="2"/>
  <c r="AE71" i="2"/>
  <c r="AE88" i="2"/>
  <c r="AE53" i="2"/>
  <c r="AE10" i="2"/>
  <c r="AE9" i="2"/>
  <c r="AE5" i="2"/>
  <c r="AE6" i="2"/>
  <c r="AE2" i="2"/>
  <c r="AE70" i="2"/>
  <c r="AE35" i="2"/>
  <c r="AE58" i="2"/>
  <c r="AE16" i="2"/>
  <c r="AE12" i="2"/>
  <c r="AE33" i="2"/>
  <c r="AE73" i="2"/>
  <c r="AE30" i="2"/>
  <c r="AE85" i="2"/>
  <c r="AE21" i="2"/>
  <c r="AE51" i="2"/>
  <c r="AE84" i="2"/>
  <c r="AE26" i="2"/>
  <c r="AE61" i="2"/>
  <c r="AE91" i="2"/>
  <c r="AE49" i="2"/>
  <c r="AE57" i="2"/>
  <c r="AE67" i="2"/>
  <c r="AE86" i="2"/>
  <c r="AE19" i="2"/>
  <c r="AE59" i="2"/>
  <c r="AE15" i="2"/>
  <c r="AE72" i="2"/>
  <c r="AE80" i="2"/>
  <c r="AE46" i="2"/>
  <c r="AE47" i="2"/>
  <c r="AE82" i="2"/>
  <c r="AE41" i="2"/>
  <c r="AE20" i="2"/>
  <c r="AE56" i="2"/>
  <c r="AE11" i="2"/>
  <c r="AE4" i="2"/>
  <c r="AE8" i="2"/>
  <c r="AE3" i="2"/>
  <c r="AE7" i="2"/>
  <c r="AF2" i="2"/>
  <c r="G3" i="8"/>
  <c r="H3" i="8"/>
  <c r="I3" i="8"/>
  <c r="K3" i="8"/>
  <c r="L3" i="8"/>
  <c r="G4" i="8"/>
  <c r="H4" i="8"/>
  <c r="I4" i="8"/>
  <c r="J4" i="8"/>
  <c r="C4" i="8" s="1"/>
  <c r="K4" i="8"/>
  <c r="L4" i="8"/>
  <c r="G5" i="8"/>
  <c r="H5" i="8"/>
  <c r="I5" i="8"/>
  <c r="J5" i="8"/>
  <c r="C5" i="8" s="1"/>
  <c r="K5" i="8"/>
  <c r="L5" i="8"/>
  <c r="G6" i="8"/>
  <c r="H6" i="8"/>
  <c r="I6" i="8"/>
  <c r="J6" i="8"/>
  <c r="C6" i="8" s="1"/>
  <c r="K6" i="8"/>
  <c r="L6" i="8"/>
  <c r="G7" i="8"/>
  <c r="H7" i="8"/>
  <c r="I7" i="8"/>
  <c r="J7" i="8"/>
  <c r="C7" i="8" s="1"/>
  <c r="K7" i="8"/>
  <c r="L7" i="8"/>
  <c r="K8" i="8"/>
  <c r="L8" i="8"/>
  <c r="G9" i="8"/>
  <c r="H9" i="8"/>
  <c r="I9" i="8"/>
  <c r="K9" i="8"/>
  <c r="L9" i="8"/>
  <c r="G10" i="8"/>
  <c r="H10" i="8"/>
  <c r="I10" i="8"/>
  <c r="J10" i="8"/>
  <c r="C10" i="8" s="1"/>
  <c r="K10" i="8"/>
  <c r="L10" i="8"/>
  <c r="G11" i="8"/>
  <c r="H11" i="8"/>
  <c r="I11" i="8"/>
  <c r="J11" i="8"/>
  <c r="C11" i="8" s="1"/>
  <c r="K11" i="8"/>
  <c r="L11" i="8"/>
  <c r="G12" i="8"/>
  <c r="H12" i="8"/>
  <c r="I12" i="8"/>
  <c r="J12" i="8"/>
  <c r="C12" i="8" s="1"/>
  <c r="K12" i="8"/>
  <c r="L12" i="8"/>
  <c r="G13" i="8"/>
  <c r="H13" i="8"/>
  <c r="I13" i="8"/>
  <c r="J13" i="8"/>
  <c r="C13" i="8" s="1"/>
  <c r="K13" i="8"/>
  <c r="L13" i="8"/>
  <c r="G14" i="8"/>
  <c r="H14" i="8"/>
  <c r="I14" i="8"/>
  <c r="J14" i="8"/>
  <c r="K14" i="8"/>
  <c r="L14" i="8"/>
  <c r="G15" i="8"/>
  <c r="H15" i="8"/>
  <c r="I15" i="8"/>
  <c r="J15" i="8"/>
  <c r="C15" i="8" s="1"/>
  <c r="K15" i="8"/>
  <c r="L15" i="8"/>
  <c r="G16" i="8"/>
  <c r="H16" i="8"/>
  <c r="I16" i="8"/>
  <c r="J16" i="8"/>
  <c r="C16" i="8" s="1"/>
  <c r="K16" i="8"/>
  <c r="L16" i="8"/>
  <c r="G17" i="8"/>
  <c r="H17" i="8"/>
  <c r="I17" i="8"/>
  <c r="J17" i="8"/>
  <c r="C17" i="8" s="1"/>
  <c r="K17" i="8"/>
  <c r="L17" i="8"/>
  <c r="G18" i="8"/>
  <c r="H18" i="8"/>
  <c r="I18" i="8"/>
  <c r="J18" i="8"/>
  <c r="C18" i="8" s="1"/>
  <c r="K18" i="8"/>
  <c r="L18" i="8"/>
  <c r="G19" i="8"/>
  <c r="H19" i="8"/>
  <c r="I19" i="8"/>
  <c r="J19" i="8"/>
  <c r="C19" i="8" s="1"/>
  <c r="K19" i="8"/>
  <c r="L19" i="8"/>
  <c r="G20" i="8"/>
  <c r="H20" i="8"/>
  <c r="I20" i="8"/>
  <c r="J20" i="8"/>
  <c r="K20" i="8"/>
  <c r="L20" i="8"/>
  <c r="G21" i="8"/>
  <c r="H21" i="8"/>
  <c r="I21" i="8"/>
  <c r="J21" i="8"/>
  <c r="C21" i="8" s="1"/>
  <c r="K21" i="8"/>
  <c r="L21" i="8"/>
  <c r="G22" i="8"/>
  <c r="H22" i="8"/>
  <c r="I22" i="8"/>
  <c r="J22" i="8"/>
  <c r="C22" i="8" s="1"/>
  <c r="K22" i="8"/>
  <c r="L22" i="8"/>
  <c r="G23" i="8"/>
  <c r="H23" i="8"/>
  <c r="I23" i="8"/>
  <c r="J23" i="8"/>
  <c r="C23" i="8" s="1"/>
  <c r="K23" i="8"/>
  <c r="L23" i="8"/>
  <c r="G24" i="8"/>
  <c r="H24" i="8"/>
  <c r="I24" i="8"/>
  <c r="J24" i="8"/>
  <c r="C24" i="8" s="1"/>
  <c r="K24" i="8"/>
  <c r="L24" i="8"/>
  <c r="G25" i="8"/>
  <c r="H25" i="8"/>
  <c r="I25" i="8"/>
  <c r="J25" i="8"/>
  <c r="C25" i="8" s="1"/>
  <c r="K25" i="8"/>
  <c r="L25" i="8"/>
  <c r="I26" i="8"/>
  <c r="K26" i="8"/>
  <c r="L26" i="8"/>
  <c r="G27" i="8"/>
  <c r="H27" i="8"/>
  <c r="I27" i="8"/>
  <c r="J27" i="8"/>
  <c r="C27" i="8" s="1"/>
  <c r="K27" i="8"/>
  <c r="L27" i="8"/>
  <c r="G28" i="8"/>
  <c r="H28" i="8"/>
  <c r="I28" i="8"/>
  <c r="J28" i="8"/>
  <c r="C28" i="8" s="1"/>
  <c r="K28" i="8"/>
  <c r="L28" i="8"/>
  <c r="G29" i="8"/>
  <c r="H29" i="8"/>
  <c r="I29" i="8"/>
  <c r="J29" i="8"/>
  <c r="C29" i="8" s="1"/>
  <c r="K29" i="8"/>
  <c r="L29" i="8"/>
  <c r="G30" i="8"/>
  <c r="H30" i="8"/>
  <c r="I30" i="8"/>
  <c r="J30" i="8"/>
  <c r="C30" i="8" s="1"/>
  <c r="K30" i="8"/>
  <c r="L30" i="8"/>
  <c r="G31" i="8"/>
  <c r="H31" i="8"/>
  <c r="I31" i="8"/>
  <c r="J31" i="8"/>
  <c r="C31" i="8" s="1"/>
  <c r="K31" i="8"/>
  <c r="L31" i="8"/>
  <c r="N93" i="2"/>
  <c r="N89" i="2"/>
  <c r="N82" i="2"/>
  <c r="N98" i="2"/>
  <c r="N104" i="2"/>
  <c r="N86" i="2"/>
  <c r="N102" i="2"/>
  <c r="N108" i="2"/>
  <c r="N103" i="2"/>
  <c r="N110" i="2"/>
  <c r="N97" i="2"/>
  <c r="N106" i="2"/>
  <c r="N84" i="2"/>
  <c r="N83" i="2"/>
  <c r="N81" i="2"/>
  <c r="N96" i="2"/>
  <c r="N80" i="2"/>
  <c r="N105" i="2"/>
  <c r="N100" i="2"/>
  <c r="N91" i="2"/>
  <c r="N107" i="2"/>
  <c r="N90" i="2"/>
  <c r="N92" i="2"/>
  <c r="N109" i="2"/>
  <c r="N94" i="2"/>
  <c r="N87" i="2"/>
  <c r="N99" i="2"/>
  <c r="N95" i="2"/>
  <c r="N101" i="2"/>
  <c r="N88" i="2"/>
  <c r="N85" i="2"/>
  <c r="N31" i="2"/>
  <c r="N36" i="2"/>
  <c r="N37" i="2"/>
  <c r="N46" i="2"/>
  <c r="N42" i="2"/>
  <c r="N43" i="2"/>
  <c r="N30" i="2"/>
  <c r="N45" i="2"/>
  <c r="N38" i="2"/>
  <c r="N48" i="2"/>
  <c r="N55" i="2"/>
  <c r="N52" i="2"/>
  <c r="N34" i="2"/>
  <c r="N53" i="2"/>
  <c r="N47" i="2"/>
  <c r="N51" i="2"/>
  <c r="N32" i="2"/>
  <c r="N39" i="2"/>
  <c r="N35" i="2"/>
  <c r="N49" i="2"/>
  <c r="N33" i="2"/>
  <c r="N50" i="2"/>
  <c r="N41" i="2"/>
  <c r="N44" i="2"/>
  <c r="N40" i="2"/>
  <c r="N54" i="2"/>
  <c r="N70" i="2"/>
  <c r="N75" i="2"/>
  <c r="N69" i="2"/>
  <c r="N73" i="2"/>
  <c r="N79" i="2"/>
  <c r="N71" i="2"/>
  <c r="N74" i="2"/>
  <c r="N78" i="2"/>
  <c r="N76" i="2"/>
  <c r="N77" i="2"/>
  <c r="N72" i="2"/>
  <c r="N28" i="2"/>
  <c r="N29" i="2"/>
  <c r="N66" i="2"/>
  <c r="N68" i="2"/>
  <c r="N67" i="2"/>
  <c r="AE28" i="2" l="1"/>
  <c r="AE68" i="2"/>
  <c r="AE74" i="2"/>
  <c r="AE48" i="2"/>
  <c r="AE54" i="2"/>
  <c r="AE36" i="2"/>
  <c r="AE62" i="2"/>
  <c r="AE79" i="2"/>
  <c r="AE23" i="2"/>
  <c r="AE77" i="2"/>
  <c r="AE43" i="2"/>
  <c r="AE76" i="2"/>
  <c r="AE42" i="2"/>
  <c r="AE90" i="2"/>
  <c r="AE24" i="2"/>
  <c r="AE89" i="2"/>
  <c r="AE45" i="2"/>
  <c r="AE37" i="2"/>
  <c r="AE29" i="2"/>
  <c r="AE32" i="2"/>
  <c r="AE44" i="2"/>
  <c r="AE65" i="2"/>
  <c r="AE55" i="2"/>
  <c r="AE31" i="2"/>
  <c r="AE17" i="2"/>
  <c r="AE38" i="2"/>
  <c r="AE63" i="2"/>
  <c r="AE69" i="2"/>
  <c r="AE66" i="2"/>
  <c r="AE13" i="2"/>
  <c r="AE83" i="2"/>
  <c r="AE14" i="2"/>
  <c r="AE60" i="2"/>
  <c r="G138" i="10"/>
  <c r="G142" i="10"/>
  <c r="G147" i="10"/>
  <c r="G146" i="10"/>
  <c r="G148" i="10"/>
  <c r="G144" i="10"/>
  <c r="G141" i="10"/>
  <c r="G149" i="10"/>
  <c r="G143" i="10"/>
  <c r="G139" i="10"/>
  <c r="G145" i="10"/>
  <c r="G140" i="10"/>
  <c r="G155" i="10"/>
  <c r="G158" i="10"/>
  <c r="G171" i="10"/>
  <c r="G165" i="10"/>
  <c r="G169" i="10"/>
  <c r="G157" i="10"/>
  <c r="G164" i="10"/>
  <c r="G179" i="10"/>
  <c r="G162" i="10"/>
  <c r="G160" i="10"/>
  <c r="G177" i="10"/>
  <c r="G161" i="10"/>
  <c r="G170" i="10"/>
  <c r="G175" i="10"/>
  <c r="G150" i="10"/>
  <c r="G166" i="10"/>
  <c r="G151" i="10"/>
  <c r="G153" i="10"/>
  <c r="G154" i="10"/>
  <c r="G176" i="10"/>
  <c r="G167" i="10"/>
  <c r="G180" i="10"/>
  <c r="G173" i="10"/>
  <c r="G178" i="10"/>
  <c r="G172" i="10"/>
  <c r="G156" i="10"/>
  <c r="G174" i="10"/>
  <c r="G168" i="10"/>
  <c r="G152" i="10"/>
  <c r="G159" i="10"/>
  <c r="G163" i="10"/>
  <c r="G182" i="10"/>
  <c r="G137" i="10"/>
  <c r="G136" i="10"/>
  <c r="G181" i="10"/>
  <c r="G19" i="10"/>
  <c r="G64" i="10"/>
  <c r="G109" i="10"/>
  <c r="G63" i="10"/>
  <c r="G108" i="10"/>
  <c r="G18" i="10"/>
  <c r="G44" i="10"/>
  <c r="G89" i="10"/>
  <c r="G134" i="10"/>
  <c r="G75" i="10"/>
  <c r="G120" i="10"/>
  <c r="G30" i="10"/>
  <c r="G124" i="10"/>
  <c r="G34" i="10"/>
  <c r="G79" i="10"/>
  <c r="G31" i="10"/>
  <c r="G76" i="10"/>
  <c r="G121" i="10"/>
  <c r="G40" i="10"/>
  <c r="G85" i="10"/>
  <c r="G130" i="10"/>
  <c r="G23" i="10"/>
  <c r="G68" i="10"/>
  <c r="G113" i="10"/>
  <c r="G39" i="10"/>
  <c r="G84" i="10"/>
  <c r="G129" i="10"/>
  <c r="G25" i="10"/>
  <c r="G70" i="10"/>
  <c r="G115" i="10"/>
  <c r="G29" i="10"/>
  <c r="G74" i="10"/>
  <c r="G119" i="10"/>
  <c r="G67" i="10"/>
  <c r="G112" i="10"/>
  <c r="G22" i="10"/>
  <c r="G86" i="10"/>
  <c r="G41" i="10"/>
  <c r="G131" i="10"/>
  <c r="G82" i="10"/>
  <c r="G37" i="10"/>
  <c r="G127" i="10"/>
  <c r="G43" i="10"/>
  <c r="G88" i="10"/>
  <c r="G133" i="10"/>
  <c r="G24" i="10"/>
  <c r="G69" i="10"/>
  <c r="G114" i="10"/>
  <c r="G132" i="10"/>
  <c r="G42" i="10"/>
  <c r="G87" i="10"/>
  <c r="G135" i="10"/>
  <c r="G45" i="10"/>
  <c r="G90" i="10"/>
  <c r="G128" i="10"/>
  <c r="G38" i="10"/>
  <c r="G83" i="10"/>
  <c r="G28" i="10"/>
  <c r="G73" i="10"/>
  <c r="G118" i="10"/>
  <c r="G35" i="10"/>
  <c r="G80" i="10"/>
  <c r="G125" i="10"/>
  <c r="G20" i="10"/>
  <c r="G65" i="10"/>
  <c r="G110" i="10"/>
  <c r="G33" i="10"/>
  <c r="G78" i="10"/>
  <c r="G123" i="10"/>
  <c r="G32" i="10"/>
  <c r="G122" i="10"/>
  <c r="G77" i="10"/>
  <c r="G36" i="10"/>
  <c r="G81" i="10"/>
  <c r="G126" i="10"/>
  <c r="G27" i="10"/>
  <c r="G72" i="10"/>
  <c r="G117" i="10"/>
  <c r="G71" i="10"/>
  <c r="G116" i="10"/>
  <c r="G26" i="10"/>
  <c r="G111" i="10"/>
  <c r="G21" i="10"/>
  <c r="G66" i="10"/>
  <c r="G270" i="10"/>
  <c r="G225" i="10"/>
  <c r="G228" i="10"/>
  <c r="G183" i="10"/>
  <c r="G192" i="10"/>
  <c r="G237" i="10"/>
  <c r="G233" i="10"/>
  <c r="G188" i="10"/>
  <c r="G185" i="10"/>
  <c r="G230" i="10"/>
  <c r="G186" i="10"/>
  <c r="G231" i="10"/>
  <c r="G236" i="10"/>
  <c r="G191" i="10"/>
  <c r="G184" i="10"/>
  <c r="G229" i="10"/>
  <c r="G227" i="10"/>
  <c r="G189" i="10"/>
  <c r="G234" i="10"/>
  <c r="G226" i="10"/>
  <c r="G232" i="10"/>
  <c r="G187" i="10"/>
  <c r="G238" i="10"/>
  <c r="G193" i="10"/>
  <c r="G190" i="10"/>
  <c r="G235" i="10"/>
  <c r="G249" i="10"/>
  <c r="G204" i="10"/>
  <c r="G210" i="10"/>
  <c r="G255" i="10"/>
  <c r="G256" i="10"/>
  <c r="G211" i="10"/>
  <c r="G218" i="10"/>
  <c r="G263" i="10"/>
  <c r="G200" i="10"/>
  <c r="G245" i="10"/>
  <c r="G214" i="10"/>
  <c r="G259" i="10"/>
  <c r="G196" i="10"/>
  <c r="G241" i="10"/>
  <c r="G268" i="10"/>
  <c r="G223" i="10"/>
  <c r="G206" i="10"/>
  <c r="G251" i="10"/>
  <c r="G202" i="10"/>
  <c r="G247" i="10"/>
  <c r="G198" i="10"/>
  <c r="G243" i="10"/>
  <c r="G194" i="10"/>
  <c r="G239" i="10"/>
  <c r="G262" i="10"/>
  <c r="G217" i="10"/>
  <c r="G248" i="10"/>
  <c r="G203" i="10"/>
  <c r="G254" i="10"/>
  <c r="G209" i="10"/>
  <c r="G244" i="10"/>
  <c r="G199" i="10"/>
  <c r="G201" i="10"/>
  <c r="G246" i="10"/>
  <c r="G240" i="10"/>
  <c r="G195" i="10"/>
  <c r="G224" i="10"/>
  <c r="G269" i="10"/>
  <c r="G221" i="10"/>
  <c r="G266" i="10"/>
  <c r="G264" i="10"/>
  <c r="G219" i="10"/>
  <c r="G260" i="10"/>
  <c r="G215" i="10"/>
  <c r="G252" i="10"/>
  <c r="G207" i="10"/>
  <c r="G220" i="10"/>
  <c r="G265" i="10"/>
  <c r="G213" i="10"/>
  <c r="G258" i="10"/>
  <c r="G216" i="10"/>
  <c r="G261" i="10"/>
  <c r="G205" i="10"/>
  <c r="G250" i="10"/>
  <c r="G257" i="10"/>
  <c r="G212" i="10"/>
  <c r="G242" i="10"/>
  <c r="G197" i="10"/>
  <c r="G253" i="10"/>
  <c r="G208" i="10"/>
  <c r="G222" i="10"/>
  <c r="G267" i="10"/>
  <c r="C14" i="8"/>
  <c r="C20" i="8"/>
  <c r="L2" i="8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2" i="2"/>
  <c r="G26" i="8" s="1"/>
  <c r="X13" i="2"/>
  <c r="X14" i="2"/>
  <c r="H8" i="8" s="1"/>
  <c r="X15" i="2"/>
  <c r="G8" i="8" s="1"/>
  <c r="X16" i="2"/>
  <c r="X17" i="2"/>
  <c r="H26" i="8" s="1"/>
  <c r="X18" i="2"/>
  <c r="X19" i="2"/>
  <c r="X20" i="2"/>
  <c r="X21" i="2"/>
  <c r="X22" i="2"/>
  <c r="K2" i="8" s="1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11" i="2"/>
  <c r="I8" i="8" s="1"/>
  <c r="H2" i="8" l="1"/>
  <c r="J3" i="8"/>
  <c r="C3" i="8" s="1"/>
  <c r="I2" i="8"/>
  <c r="J2" i="8"/>
  <c r="J8" i="8"/>
  <c r="J26" i="8"/>
  <c r="C26" i="8" s="1"/>
  <c r="J9" i="8"/>
  <c r="C9" i="8" s="1"/>
  <c r="G2" i="8"/>
  <c r="C2" i="8" l="1"/>
  <c r="C8" i="8"/>
  <c r="V11" i="2"/>
  <c r="V12" i="2" s="1"/>
  <c r="A5" i="8" l="1"/>
  <c r="A4" i="8"/>
  <c r="A7" i="8"/>
  <c r="A3" i="8"/>
  <c r="A6" i="8"/>
  <c r="A2" i="8"/>
  <c r="A17" i="8" l="1"/>
  <c r="A16" i="8"/>
  <c r="A19" i="8"/>
  <c r="A15" i="8"/>
  <c r="A18" i="8"/>
  <c r="A14" i="8"/>
  <c r="Q81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66" i="2"/>
  <c r="O28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29" i="2" l="1"/>
  <c r="Q67" i="2"/>
  <c r="K112" i="2"/>
  <c r="C152" i="2"/>
  <c r="O30" i="2" l="1"/>
  <c r="Q68" i="2"/>
  <c r="A25" i="8"/>
  <c r="A21" i="8"/>
  <c r="A24" i="8"/>
  <c r="A20" i="8"/>
  <c r="A23" i="8"/>
  <c r="A22" i="8"/>
  <c r="A29" i="8"/>
  <c r="A28" i="8"/>
  <c r="A31" i="8"/>
  <c r="A27" i="8"/>
  <c r="A30" i="8"/>
  <c r="A26" i="8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66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S11" i="2"/>
  <c r="O31" i="2" l="1"/>
  <c r="O32" i="2" s="1"/>
  <c r="Q69" i="2"/>
  <c r="A13" i="8"/>
  <c r="A9" i="8"/>
  <c r="A12" i="8"/>
  <c r="A8" i="8"/>
  <c r="A11" i="8"/>
  <c r="A10" i="8"/>
  <c r="V67" i="2"/>
  <c r="V13" i="2"/>
  <c r="V68" i="2" l="1"/>
  <c r="O33" i="2"/>
  <c r="Q70" i="2"/>
  <c r="V69" i="2"/>
  <c r="V70" i="2" s="1"/>
  <c r="V14" i="2"/>
  <c r="V15" i="2" s="1"/>
  <c r="V16" i="2" s="1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66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27" i="2"/>
  <c r="P28" i="2"/>
  <c r="P29" i="2"/>
  <c r="S29" i="2"/>
  <c r="P30" i="2"/>
  <c r="S30" i="2"/>
  <c r="P31" i="2"/>
  <c r="S31" i="2"/>
  <c r="P32" i="2"/>
  <c r="S32" i="2"/>
  <c r="P33" i="2"/>
  <c r="S33" i="2"/>
  <c r="P34" i="2"/>
  <c r="S34" i="2"/>
  <c r="P35" i="2"/>
  <c r="S35" i="2"/>
  <c r="P36" i="2"/>
  <c r="S36" i="2"/>
  <c r="P37" i="2"/>
  <c r="S37" i="2"/>
  <c r="P38" i="2"/>
  <c r="S38" i="2"/>
  <c r="P39" i="2"/>
  <c r="S39" i="2"/>
  <c r="P40" i="2"/>
  <c r="S40" i="2"/>
  <c r="P41" i="2"/>
  <c r="S41" i="2"/>
  <c r="P42" i="2"/>
  <c r="S42" i="2"/>
  <c r="P43" i="2"/>
  <c r="S43" i="2"/>
  <c r="P44" i="2"/>
  <c r="S44" i="2"/>
  <c r="P45" i="2"/>
  <c r="S45" i="2"/>
  <c r="P46" i="2"/>
  <c r="S46" i="2"/>
  <c r="P47" i="2"/>
  <c r="S47" i="2"/>
  <c r="P48" i="2"/>
  <c r="S48" i="2"/>
  <c r="P49" i="2"/>
  <c r="S49" i="2"/>
  <c r="P50" i="2"/>
  <c r="S50" i="2"/>
  <c r="P51" i="2"/>
  <c r="S51" i="2"/>
  <c r="P52" i="2"/>
  <c r="S52" i="2"/>
  <c r="P53" i="2"/>
  <c r="S53" i="2"/>
  <c r="P54" i="2"/>
  <c r="S54" i="2"/>
  <c r="P55" i="2"/>
  <c r="S55" i="2"/>
  <c r="S12" i="2"/>
  <c r="O34" i="2" l="1"/>
  <c r="Q71" i="2"/>
  <c r="R67" i="2"/>
  <c r="S13" i="2"/>
  <c r="V71" i="2"/>
  <c r="V17" i="2"/>
  <c r="U7" i="8"/>
  <c r="R7" i="8"/>
  <c r="O7" i="8"/>
  <c r="U6" i="8"/>
  <c r="R6" i="8"/>
  <c r="O6" i="8"/>
  <c r="U5" i="8"/>
  <c r="R5" i="8"/>
  <c r="O5" i="8"/>
  <c r="U4" i="8"/>
  <c r="R4" i="8"/>
  <c r="O4" i="8"/>
  <c r="U3" i="8"/>
  <c r="R3" i="8"/>
  <c r="O3" i="8"/>
  <c r="U2" i="8"/>
  <c r="R2" i="8"/>
  <c r="O2" i="8"/>
  <c r="O35" i="2" l="1"/>
  <c r="O36" i="2" s="1"/>
  <c r="Q72" i="2"/>
  <c r="R68" i="2"/>
  <c r="R69" i="2" s="1"/>
  <c r="S14" i="2"/>
  <c r="V72" i="2"/>
  <c r="V18" i="2"/>
  <c r="S4" i="8"/>
  <c r="Q4" i="8"/>
  <c r="V5" i="8"/>
  <c r="T5" i="8"/>
  <c r="V6" i="8"/>
  <c r="T6" i="8"/>
  <c r="P2" i="8"/>
  <c r="N2" i="8"/>
  <c r="S3" i="8"/>
  <c r="Q3" i="8"/>
  <c r="V4" i="8"/>
  <c r="T4" i="8"/>
  <c r="S2" i="8"/>
  <c r="Q2" i="8"/>
  <c r="V3" i="8"/>
  <c r="T3" i="8"/>
  <c r="P5" i="8"/>
  <c r="N5" i="8"/>
  <c r="P6" i="8"/>
  <c r="N6" i="8"/>
  <c r="S7" i="8"/>
  <c r="Q7" i="8"/>
  <c r="P3" i="8"/>
  <c r="N3" i="8"/>
  <c r="P7" i="8"/>
  <c r="N7" i="8"/>
  <c r="V2" i="8"/>
  <c r="T2" i="8"/>
  <c r="P4" i="8"/>
  <c r="N4" i="8"/>
  <c r="S5" i="8"/>
  <c r="Q5" i="8"/>
  <c r="S6" i="8"/>
  <c r="Q6" i="8"/>
  <c r="V7" i="8"/>
  <c r="T7" i="8"/>
  <c r="O37" i="2" l="1"/>
  <c r="O38" i="2" s="1"/>
  <c r="Q73" i="2"/>
  <c r="R70" i="2"/>
  <c r="R71" i="2" s="1"/>
  <c r="R72" i="2" s="1"/>
  <c r="S15" i="2"/>
  <c r="R73" i="2"/>
  <c r="R74" i="2" s="1"/>
  <c r="R75" i="2" s="1"/>
  <c r="V73" i="2"/>
  <c r="V74" i="2" s="1"/>
  <c r="V19" i="2"/>
  <c r="AA39" i="2"/>
  <c r="O39" i="2" l="1"/>
  <c r="O40" i="2" s="1"/>
  <c r="O41" i="2" s="1"/>
  <c r="Z68" i="2"/>
  <c r="Z54" i="2"/>
  <c r="Q74" i="2"/>
  <c r="S16" i="2"/>
  <c r="S17" i="2"/>
  <c r="V75" i="2"/>
  <c r="AA21" i="2"/>
  <c r="AA13" i="2"/>
  <c r="AA36" i="2"/>
  <c r="AA29" i="2"/>
  <c r="AA35" i="2"/>
  <c r="AA34" i="2"/>
  <c r="AA38" i="2"/>
  <c r="AA12" i="2"/>
  <c r="AA11" i="2"/>
  <c r="AA41" i="2"/>
  <c r="AA8" i="2"/>
  <c r="AA7" i="2"/>
  <c r="AA32" i="2"/>
  <c r="AA31" i="2"/>
  <c r="AA30" i="2"/>
  <c r="AA3" i="2"/>
  <c r="AA28" i="2"/>
  <c r="AA27" i="2"/>
  <c r="AA26" i="2"/>
  <c r="AA5" i="2"/>
  <c r="AA9" i="2"/>
  <c r="AA46" i="2"/>
  <c r="AA19" i="2"/>
  <c r="AA18" i="2"/>
  <c r="AA45" i="2"/>
  <c r="AA16" i="2"/>
  <c r="AA15" i="2"/>
  <c r="AA14" i="2"/>
  <c r="AA6" i="2"/>
  <c r="AA25" i="2"/>
  <c r="AA4" i="2"/>
  <c r="AA2" i="2"/>
  <c r="AA17" i="2"/>
  <c r="AA37" i="2"/>
  <c r="AA24" i="2"/>
  <c r="AA23" i="2"/>
  <c r="AA22" i="2"/>
  <c r="AA33" i="2"/>
  <c r="AA20" i="2"/>
  <c r="AA10" i="2"/>
  <c r="AA44" i="2"/>
  <c r="AA43" i="2"/>
  <c r="AA42" i="2"/>
  <c r="AA40" i="2"/>
  <c r="AA62" i="2"/>
  <c r="AA55" i="2"/>
  <c r="AA60" i="2"/>
  <c r="AA78" i="2"/>
  <c r="AA82" i="2"/>
  <c r="AA89" i="2"/>
  <c r="AA71" i="2"/>
  <c r="AA64" i="2"/>
  <c r="AA79" i="2"/>
  <c r="AA57" i="2"/>
  <c r="AA76" i="2"/>
  <c r="AA50" i="2"/>
  <c r="AA73" i="2"/>
  <c r="AA80" i="2"/>
  <c r="AA88" i="2"/>
  <c r="AA48" i="2"/>
  <c r="AA83" i="2"/>
  <c r="AA91" i="2"/>
  <c r="AA54" i="2"/>
  <c r="AA85" i="2"/>
  <c r="AA47" i="2"/>
  <c r="AA52" i="2"/>
  <c r="AA87" i="2"/>
  <c r="AA65" i="2"/>
  <c r="AA63" i="2"/>
  <c r="AA68" i="2"/>
  <c r="AA61" i="2"/>
  <c r="AA86" i="2"/>
  <c r="AA56" i="2"/>
  <c r="AA70" i="2"/>
  <c r="AA67" i="2"/>
  <c r="AA49" i="2"/>
  <c r="AA69" i="2"/>
  <c r="AA58" i="2"/>
  <c r="AA84" i="2"/>
  <c r="AA74" i="2"/>
  <c r="AA81" i="2"/>
  <c r="AA66" i="2"/>
  <c r="AA77" i="2"/>
  <c r="AA51" i="2"/>
  <c r="AA53" i="2"/>
  <c r="AA72" i="2"/>
  <c r="AA90" i="2"/>
  <c r="AA75" i="2"/>
  <c r="AA59" i="2"/>
  <c r="V76" i="2"/>
  <c r="V77" i="2" s="1"/>
  <c r="V20" i="2"/>
  <c r="V21" i="2" s="1"/>
  <c r="V22" i="2" s="1"/>
  <c r="V23" i="2" s="1"/>
  <c r="V24" i="2" s="1"/>
  <c r="R76" i="2"/>
  <c r="O8" i="8"/>
  <c r="R8" i="8"/>
  <c r="Q8" i="8" s="1"/>
  <c r="U8" i="8"/>
  <c r="T8" i="8" s="1"/>
  <c r="O9" i="8"/>
  <c r="R9" i="8"/>
  <c r="Q9" i="8" s="1"/>
  <c r="U9" i="8"/>
  <c r="T9" i="8" s="1"/>
  <c r="O10" i="8"/>
  <c r="R10" i="8"/>
  <c r="Q10" i="8" s="1"/>
  <c r="U10" i="8"/>
  <c r="T10" i="8" s="1"/>
  <c r="O11" i="8"/>
  <c r="R11" i="8"/>
  <c r="Q11" i="8" s="1"/>
  <c r="U11" i="8"/>
  <c r="T11" i="8" s="1"/>
  <c r="O12" i="8"/>
  <c r="R12" i="8"/>
  <c r="Q12" i="8" s="1"/>
  <c r="U12" i="8"/>
  <c r="T12" i="8" s="1"/>
  <c r="O13" i="8"/>
  <c r="R13" i="8"/>
  <c r="Q13" i="8" s="1"/>
  <c r="U13" i="8"/>
  <c r="T13" i="8" s="1"/>
  <c r="Z28" i="2" l="1"/>
  <c r="Z33" i="2"/>
  <c r="Z74" i="2"/>
  <c r="Z41" i="2"/>
  <c r="Z12" i="2"/>
  <c r="Z65" i="2"/>
  <c r="Z4" i="2"/>
  <c r="Z81" i="2"/>
  <c r="Z83" i="2"/>
  <c r="Z22" i="2"/>
  <c r="Z21" i="2"/>
  <c r="Z32" i="2"/>
  <c r="Z86" i="2"/>
  <c r="Z25" i="2"/>
  <c r="Z14" i="2"/>
  <c r="Z6" i="2"/>
  <c r="Z40" i="2"/>
  <c r="Z8" i="2"/>
  <c r="Z35" i="2"/>
  <c r="Z78" i="2"/>
  <c r="Z62" i="2"/>
  <c r="Z26" i="2"/>
  <c r="Z82" i="2"/>
  <c r="Z64" i="2"/>
  <c r="Z72" i="2"/>
  <c r="Z47" i="2"/>
  <c r="Z60" i="2"/>
  <c r="Z75" i="2"/>
  <c r="Z53" i="2"/>
  <c r="Z90" i="2"/>
  <c r="Z48" i="2"/>
  <c r="Z11" i="2"/>
  <c r="Z20" i="2"/>
  <c r="Z89" i="2"/>
  <c r="Z52" i="2"/>
  <c r="Z17" i="2"/>
  <c r="Z66" i="2"/>
  <c r="Z51" i="2"/>
  <c r="Z88" i="2"/>
  <c r="Z27" i="2"/>
  <c r="Z76" i="2"/>
  <c r="Z23" i="2"/>
  <c r="Z57" i="2"/>
  <c r="Z2" i="2"/>
  <c r="Z30" i="2"/>
  <c r="Z24" i="2"/>
  <c r="Z84" i="2"/>
  <c r="Z19" i="2"/>
  <c r="Z50" i="2"/>
  <c r="Z91" i="2"/>
  <c r="Z55" i="2"/>
  <c r="Z71" i="2"/>
  <c r="Z39" i="2"/>
  <c r="Z67" i="2"/>
  <c r="Z46" i="2"/>
  <c r="Z61" i="2"/>
  <c r="Z16" i="2"/>
  <c r="Z15" i="2"/>
  <c r="Z45" i="2"/>
  <c r="Z18" i="2"/>
  <c r="Z7" i="2"/>
  <c r="Z43" i="2"/>
  <c r="Z34" i="2"/>
  <c r="Z29" i="2"/>
  <c r="Z10" i="2"/>
  <c r="Z5" i="2"/>
  <c r="Z3" i="2"/>
  <c r="Z79" i="2"/>
  <c r="Z44" i="2"/>
  <c r="Z70" i="2"/>
  <c r="Z63" i="2"/>
  <c r="Z42" i="2"/>
  <c r="Z31" i="2"/>
  <c r="Z38" i="2"/>
  <c r="Z9" i="2"/>
  <c r="Z13" i="2"/>
  <c r="Z58" i="2"/>
  <c r="Z80" i="2"/>
  <c r="Z69" i="2"/>
  <c r="Z56" i="2"/>
  <c r="Z73" i="2"/>
  <c r="Z85" i="2"/>
  <c r="Z59" i="2"/>
  <c r="Z36" i="2"/>
  <c r="Z77" i="2"/>
  <c r="Z37" i="2"/>
  <c r="Z49" i="2"/>
  <c r="Z87" i="2"/>
  <c r="Q75" i="2"/>
  <c r="S28" i="2"/>
  <c r="S18" i="2"/>
  <c r="S19" i="2" s="1"/>
  <c r="V78" i="2"/>
  <c r="R77" i="2"/>
  <c r="R78" i="2" s="1"/>
  <c r="R79" i="2" s="1"/>
  <c r="R80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P8" i="8"/>
  <c r="N8" i="8"/>
  <c r="P13" i="8"/>
  <c r="N13" i="8"/>
  <c r="P11" i="8"/>
  <c r="N11" i="8"/>
  <c r="P9" i="8"/>
  <c r="N9" i="8"/>
  <c r="P12" i="8"/>
  <c r="N12" i="8"/>
  <c r="P10" i="8"/>
  <c r="N10" i="8"/>
  <c r="V13" i="8"/>
  <c r="V11" i="8"/>
  <c r="S11" i="8"/>
  <c r="V12" i="8"/>
  <c r="V10" i="8"/>
  <c r="S13" i="8"/>
  <c r="S12" i="8"/>
  <c r="S10" i="8"/>
  <c r="V9" i="8"/>
  <c r="S9" i="8"/>
  <c r="V8" i="8"/>
  <c r="S8" i="8"/>
  <c r="V79" i="2" l="1"/>
  <c r="V80" i="2" s="1"/>
  <c r="S22" i="2"/>
  <c r="S20" i="2"/>
  <c r="S21" i="2" s="1"/>
  <c r="R81" i="2"/>
  <c r="R82" i="2" s="1"/>
  <c r="R83" i="2" s="1"/>
  <c r="R84" i="2" s="1"/>
  <c r="R85" i="2" s="1"/>
  <c r="V81" i="2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Q76" i="2"/>
  <c r="S23" i="2"/>
  <c r="AC10" i="2"/>
  <c r="AC64" i="2"/>
  <c r="AC86" i="2"/>
  <c r="AC52" i="2"/>
  <c r="AC73" i="2" l="1"/>
  <c r="AC49" i="2"/>
  <c r="AC60" i="2"/>
  <c r="AC11" i="2"/>
  <c r="AC37" i="2"/>
  <c r="AC59" i="2"/>
  <c r="AC83" i="2"/>
  <c r="AC61" i="2"/>
  <c r="AC20" i="2"/>
  <c r="AC18" i="2"/>
  <c r="AC71" i="2"/>
  <c r="AC57" i="2"/>
  <c r="AC22" i="2"/>
  <c r="AC32" i="2"/>
  <c r="AC25" i="2"/>
  <c r="AC16" i="2"/>
  <c r="AC38" i="2"/>
  <c r="AC9" i="2"/>
  <c r="AC70" i="2"/>
  <c r="AC63" i="2"/>
  <c r="AC89" i="2"/>
  <c r="AC53" i="2"/>
  <c r="AC82" i="2"/>
  <c r="AC88" i="2"/>
  <c r="AC67" i="2"/>
  <c r="AC77" i="2"/>
  <c r="AC54" i="2"/>
  <c r="AC79" i="2"/>
  <c r="AC31" i="2"/>
  <c r="AC24" i="2"/>
  <c r="AC8" i="2"/>
  <c r="AC2" i="2"/>
  <c r="AC13" i="2"/>
  <c r="AC23" i="2"/>
  <c r="AC40" i="2"/>
  <c r="AC44" i="2"/>
  <c r="AC12" i="2"/>
  <c r="AC7" i="2"/>
  <c r="AC36" i="2"/>
  <c r="AC55" i="2"/>
  <c r="AC51" i="2"/>
  <c r="AC85" i="2"/>
  <c r="AC48" i="2"/>
  <c r="AC87" i="2"/>
  <c r="AC76" i="2"/>
  <c r="AC62" i="2"/>
  <c r="AC56" i="2"/>
  <c r="AC66" i="2"/>
  <c r="AC84" i="2"/>
  <c r="AC78" i="2"/>
  <c r="AC69" i="2"/>
  <c r="AC74" i="2"/>
  <c r="AC42" i="2"/>
  <c r="AC45" i="2"/>
  <c r="AC4" i="2"/>
  <c r="AC15" i="2"/>
  <c r="AC28" i="2"/>
  <c r="AC30" i="2"/>
  <c r="AC26" i="2"/>
  <c r="AC21" i="2"/>
  <c r="AC33" i="2"/>
  <c r="AC6" i="2"/>
  <c r="AC17" i="2"/>
  <c r="AC3" i="2"/>
  <c r="AC81" i="2"/>
  <c r="AC80" i="2"/>
  <c r="AC47" i="2"/>
  <c r="AC65" i="2"/>
  <c r="AC91" i="2"/>
  <c r="AC75" i="2"/>
  <c r="AC90" i="2"/>
  <c r="AC50" i="2"/>
  <c r="AC72" i="2"/>
  <c r="AC68" i="2"/>
  <c r="AC58" i="2"/>
  <c r="AC43" i="2"/>
  <c r="AC19" i="2"/>
  <c r="AC29" i="2"/>
  <c r="AC14" i="2"/>
  <c r="AC27" i="2"/>
  <c r="AC5" i="2"/>
  <c r="AC34" i="2"/>
  <c r="AC46" i="2"/>
  <c r="AC39" i="2"/>
  <c r="AC35" i="2"/>
  <c r="AC41" i="2"/>
  <c r="Q77" i="2"/>
  <c r="S24" i="2"/>
  <c r="S25" i="2" s="1"/>
  <c r="S26" i="2" s="1"/>
  <c r="A112" i="2"/>
  <c r="S66" i="2" l="1"/>
  <c r="S67" i="2" s="1"/>
  <c r="Q78" i="2"/>
  <c r="S68" i="2" l="1"/>
  <c r="Q79" i="2"/>
  <c r="Q82" i="2" l="1"/>
  <c r="Q83" i="2" s="1"/>
  <c r="Q84" i="2" s="1"/>
  <c r="Q85" i="2" s="1"/>
  <c r="Q80" i="2"/>
  <c r="S69" i="2"/>
  <c r="Q86" i="2"/>
  <c r="Q87" i="2" s="1"/>
  <c r="Q88" i="2" s="1"/>
  <c r="Q89" i="2" s="1"/>
  <c r="Q90" i="2" s="1"/>
  <c r="Q91" i="2" s="1"/>
  <c r="Q92" i="2" s="1"/>
  <c r="Q93" i="2" s="1"/>
  <c r="AB12" i="2"/>
  <c r="AB66" i="2"/>
  <c r="AB14" i="2"/>
  <c r="AB79" i="2"/>
  <c r="AB45" i="2"/>
  <c r="AB87" i="2"/>
  <c r="AB36" i="2"/>
  <c r="AB75" i="2"/>
  <c r="AB33" i="2"/>
  <c r="AB65" i="2"/>
  <c r="AB56" i="2"/>
  <c r="AB60" i="2" l="1"/>
  <c r="AB8" i="2"/>
  <c r="AB2" i="2"/>
  <c r="AB7" i="2"/>
  <c r="AB25" i="2"/>
  <c r="AB5" i="2"/>
  <c r="AB53" i="2"/>
  <c r="AB82" i="2"/>
  <c r="AB17" i="2"/>
  <c r="AB74" i="2"/>
  <c r="AB39" i="2"/>
  <c r="AB29" i="2"/>
  <c r="AB21" i="2"/>
  <c r="AB76" i="2"/>
  <c r="AB85" i="2"/>
  <c r="AB80" i="2"/>
  <c r="AB22" i="2"/>
  <c r="AB38" i="2"/>
  <c r="AB67" i="2"/>
  <c r="AB23" i="2"/>
  <c r="AB88" i="2"/>
  <c r="AB49" i="2"/>
  <c r="AB47" i="2"/>
  <c r="AB71" i="2"/>
  <c r="AB44" i="2"/>
  <c r="AB30" i="2"/>
  <c r="AB31" i="2"/>
  <c r="AB46" i="2"/>
  <c r="AB43" i="2"/>
  <c r="AB13" i="2"/>
  <c r="AB42" i="2"/>
  <c r="AB20" i="2"/>
  <c r="AB19" i="2"/>
  <c r="AB27" i="2"/>
  <c r="AB24" i="2"/>
  <c r="AB61" i="2"/>
  <c r="AB9" i="2"/>
  <c r="AB77" i="2"/>
  <c r="AB62" i="2"/>
  <c r="AB16" i="2"/>
  <c r="AB63" i="2"/>
  <c r="AB32" i="2"/>
  <c r="AB55" i="2"/>
  <c r="AB91" i="2"/>
  <c r="AB84" i="2"/>
  <c r="AB81" i="2"/>
  <c r="AB64" i="2"/>
  <c r="AB68" i="2"/>
  <c r="AB35" i="2"/>
  <c r="AB73" i="2"/>
  <c r="AB70" i="2"/>
  <c r="AB86" i="2"/>
  <c r="AB10" i="2"/>
  <c r="AB72" i="2"/>
  <c r="AB54" i="2"/>
  <c r="AB40" i="2"/>
  <c r="AB3" i="2"/>
  <c r="AB89" i="2"/>
  <c r="AB18" i="2"/>
  <c r="AB90" i="2"/>
  <c r="AB58" i="2"/>
  <c r="AB6" i="2"/>
  <c r="AB15" i="2"/>
  <c r="AB57" i="2"/>
  <c r="AB51" i="2"/>
  <c r="AB48" i="2"/>
  <c r="AB69" i="2"/>
  <c r="AB83" i="2"/>
  <c r="AB41" i="2"/>
  <c r="AB11" i="2"/>
  <c r="AB37" i="2"/>
  <c r="AB59" i="2"/>
  <c r="AB26" i="2"/>
  <c r="AB52" i="2"/>
  <c r="AB28" i="2"/>
  <c r="AB34" i="2"/>
  <c r="AB4" i="2"/>
  <c r="S70" i="2"/>
  <c r="S71" i="2" s="1"/>
  <c r="AB78" i="2"/>
  <c r="AB50" i="2"/>
  <c r="S72" i="2" l="1"/>
  <c r="S73" i="2" s="1"/>
  <c r="S82" i="2"/>
  <c r="S83" i="2" s="1"/>
  <c r="S74" i="2" l="1"/>
  <c r="S75" i="2" s="1"/>
  <c r="S84" i="2"/>
  <c r="S85" i="2" s="1"/>
  <c r="S76" i="2" l="1"/>
  <c r="S77" i="2" s="1"/>
  <c r="S78" i="2" s="1"/>
  <c r="S79" i="2" l="1"/>
  <c r="S80" i="2" l="1"/>
  <c r="S81" i="2" s="1"/>
  <c r="AD63" i="2"/>
  <c r="AD76" i="2"/>
  <c r="AD46" i="2"/>
  <c r="AD88" i="2"/>
  <c r="AD17" i="2"/>
  <c r="AD27" i="2"/>
  <c r="AD64" i="2"/>
  <c r="AD65" i="2"/>
  <c r="AD54" i="2"/>
  <c r="AD70" i="2"/>
  <c r="AD21" i="2"/>
  <c r="AD74" i="2"/>
  <c r="AD18" i="2"/>
  <c r="AD39" i="2"/>
  <c r="AD3" i="2"/>
  <c r="AD2" i="2"/>
  <c r="AD56" i="2"/>
  <c r="AD41" i="2"/>
  <c r="AD24" i="2"/>
  <c r="AD67" i="2"/>
  <c r="AD62" i="2"/>
  <c r="AD14" i="2"/>
  <c r="AD19" i="2"/>
  <c r="AD50" i="2"/>
  <c r="AD16" i="2"/>
  <c r="AD85" i="2"/>
  <c r="AD38" i="2"/>
  <c r="AD23" i="2"/>
  <c r="AD26" i="2"/>
  <c r="AD12" i="2"/>
  <c r="AD36" i="2"/>
  <c r="AD86" i="2"/>
  <c r="AD81" i="2"/>
  <c r="AD29" i="2"/>
  <c r="AD77" i="2"/>
  <c r="AD69" i="2"/>
  <c r="AD55" i="2"/>
  <c r="AD25" i="2"/>
  <c r="AD53" i="2"/>
  <c r="AD20" i="2"/>
  <c r="AD49" i="2"/>
  <c r="AD7" i="2"/>
  <c r="AD10" i="2"/>
  <c r="AD9" i="2"/>
  <c r="AD44" i="2"/>
  <c r="AD13" i="2"/>
  <c r="AD11" i="2"/>
  <c r="AD52" i="2"/>
  <c r="AD51" i="2"/>
  <c r="AD37" i="2"/>
  <c r="AD28" i="2"/>
  <c r="AD42" i="2"/>
  <c r="AD75" i="2"/>
  <c r="AD45" i="2"/>
  <c r="AD30" i="2"/>
  <c r="AD84" i="2"/>
  <c r="AD60" i="2"/>
  <c r="AD78" i="2"/>
  <c r="AD66" i="2"/>
  <c r="AD87" i="2"/>
  <c r="AD15" i="2"/>
  <c r="AD71" i="2"/>
  <c r="AD43" i="2"/>
  <c r="AD82" i="2"/>
  <c r="AD72" i="2"/>
  <c r="AD58" i="2"/>
  <c r="AD47" i="2"/>
  <c r="AD68" i="2"/>
  <c r="AD5" i="2"/>
  <c r="AD73" i="2"/>
  <c r="AD80" i="2"/>
  <c r="AD48" i="2"/>
  <c r="AD35" i="2"/>
  <c r="AD89" i="2"/>
  <c r="AD31" i="2"/>
  <c r="AD8" i="2"/>
  <c r="AD33" i="2"/>
  <c r="AD91" i="2"/>
  <c r="AD22" i="2"/>
  <c r="AD6" i="2"/>
  <c r="AD40" i="2"/>
  <c r="AD32" i="2"/>
  <c r="AD34" i="2"/>
  <c r="AD83" i="2"/>
  <c r="AD59" i="2"/>
  <c r="AD61" i="2"/>
  <c r="AD79" i="2"/>
  <c r="AD57" i="2"/>
  <c r="AD4" i="2"/>
  <c r="AD90" i="2"/>
</calcChain>
</file>

<file path=xl/sharedStrings.xml><?xml version="1.0" encoding="utf-8"?>
<sst xmlns="http://schemas.openxmlformats.org/spreadsheetml/2006/main" count="3259" uniqueCount="2067">
  <si>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3"/>
  </si>
  <si>
    <t>印</t>
    <rPh sb="0" eb="1">
      <t>イン</t>
    </rPh>
    <phoneticPr fontId="3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</si>
  <si>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</si>
  <si>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</si>
  <si>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</si>
  <si>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学年</t>
    <rPh sb="0" eb="2">
      <t>ガクネン</t>
    </rPh>
    <phoneticPr fontId="3"/>
  </si>
  <si>
    <t>男子</t>
    <rPh sb="0" eb="2">
      <t>ﾀﾞﾝｼ</t>
    </rPh>
    <phoneticPr fontId="3" type="halfwidthKatakana"/>
  </si>
  <si>
    <t>女子</t>
    <rPh sb="0" eb="2">
      <t>ｼﾞｮｼ</t>
    </rPh>
    <phoneticPr fontId="3" type="halfwidthKatakana"/>
  </si>
  <si>
    <t>香我美JAC</t>
    <rPh sb="0" eb="3">
      <t>カガミ</t>
    </rPh>
    <phoneticPr fontId="2"/>
  </si>
  <si>
    <t>香北クラブ</t>
    <rPh sb="0" eb="2">
      <t>カホク</t>
    </rPh>
    <phoneticPr fontId="2"/>
  </si>
  <si>
    <t>南国鉄人クラブ</t>
    <rPh sb="0" eb="2">
      <t>ナンコク</t>
    </rPh>
    <rPh sb="2" eb="4">
      <t>テツジン</t>
    </rPh>
    <phoneticPr fontId="2"/>
  </si>
  <si>
    <t>野市JAC</t>
    <rPh sb="0" eb="2">
      <t>ノイチ</t>
    </rPh>
    <phoneticPr fontId="2"/>
  </si>
  <si>
    <t>夜須JSC</t>
    <rPh sb="0" eb="2">
      <t>ヤス</t>
    </rPh>
    <phoneticPr fontId="2"/>
  </si>
  <si>
    <t>山田クラブ</t>
    <rPh sb="0" eb="2">
      <t>ヤマダ</t>
    </rPh>
    <phoneticPr fontId="2"/>
  </si>
  <si>
    <t>赤岡中学校</t>
    <rPh sb="0" eb="2">
      <t>アカオカ</t>
    </rPh>
    <rPh sb="2" eb="5">
      <t>チュウガッコウ</t>
    </rPh>
    <phoneticPr fontId="2"/>
  </si>
  <si>
    <t>大川中学校</t>
    <rPh sb="0" eb="2">
      <t>オオカワ</t>
    </rPh>
    <rPh sb="2" eb="5">
      <t>チュウガッコウ</t>
    </rPh>
    <phoneticPr fontId="2"/>
  </si>
  <si>
    <t>大栃中学校</t>
    <rPh sb="0" eb="1">
      <t>オオ</t>
    </rPh>
    <rPh sb="1" eb="2">
      <t>トチ</t>
    </rPh>
    <rPh sb="2" eb="5">
      <t>チュウガッコウ</t>
    </rPh>
    <phoneticPr fontId="2"/>
  </si>
  <si>
    <t>香我美中学校</t>
    <rPh sb="0" eb="3">
      <t>カガミ</t>
    </rPh>
    <rPh sb="3" eb="6">
      <t>チュウガッコウ</t>
    </rPh>
    <phoneticPr fontId="2"/>
  </si>
  <si>
    <t>鏡野中学校</t>
    <rPh sb="0" eb="1">
      <t>カガミ</t>
    </rPh>
    <rPh sb="1" eb="2">
      <t>ノ</t>
    </rPh>
    <rPh sb="2" eb="5">
      <t>チュウガッコウ</t>
    </rPh>
    <phoneticPr fontId="2"/>
  </si>
  <si>
    <t>香長中学校</t>
    <rPh sb="0" eb="2">
      <t>カチョウ</t>
    </rPh>
    <rPh sb="2" eb="5">
      <t>チュウガッコウ</t>
    </rPh>
    <phoneticPr fontId="2"/>
  </si>
  <si>
    <t>香北中学校</t>
    <rPh sb="0" eb="2">
      <t>カホク</t>
    </rPh>
    <rPh sb="2" eb="5">
      <t>チュウガッコウ</t>
    </rPh>
    <phoneticPr fontId="2"/>
  </si>
  <si>
    <t>繁藤中学校</t>
    <rPh sb="0" eb="2">
      <t>シゲトウ</t>
    </rPh>
    <rPh sb="2" eb="5">
      <t>チュウガッコウ</t>
    </rPh>
    <phoneticPr fontId="2"/>
  </si>
  <si>
    <t>土佐町中学校</t>
    <rPh sb="0" eb="3">
      <t>トサチョウ</t>
    </rPh>
    <rPh sb="3" eb="6">
      <t>チュウガッコウ</t>
    </rPh>
    <phoneticPr fontId="2"/>
  </si>
  <si>
    <t>鳶ヶ池中学校</t>
    <rPh sb="0" eb="1">
      <t>トビ</t>
    </rPh>
    <rPh sb="2" eb="3">
      <t>イケ</t>
    </rPh>
    <rPh sb="3" eb="6">
      <t>チュウガッコウ</t>
    </rPh>
    <phoneticPr fontId="2"/>
  </si>
  <si>
    <t>野市中学校</t>
    <rPh sb="0" eb="2">
      <t>ノイチ</t>
    </rPh>
    <rPh sb="2" eb="5">
      <t>チュウガッコウ</t>
    </rPh>
    <phoneticPr fontId="2"/>
  </si>
  <si>
    <t>北陵中学校</t>
    <rPh sb="0" eb="1">
      <t>ホク</t>
    </rPh>
    <rPh sb="1" eb="2">
      <t>リョウ</t>
    </rPh>
    <rPh sb="2" eb="5">
      <t>チュウガッコウ</t>
    </rPh>
    <phoneticPr fontId="2"/>
  </si>
  <si>
    <t>夜須中学校</t>
    <rPh sb="0" eb="2">
      <t>ヤス</t>
    </rPh>
    <rPh sb="2" eb="5">
      <t>チュウガッコウ</t>
    </rPh>
    <phoneticPr fontId="2"/>
  </si>
  <si>
    <t>嶺北中学校</t>
    <rPh sb="0" eb="2">
      <t>レイホク</t>
    </rPh>
    <rPh sb="2" eb="5">
      <t>チュウガッコウ</t>
    </rPh>
    <phoneticPr fontId="2"/>
  </si>
  <si>
    <t>高知高専</t>
    <rPh sb="0" eb="2">
      <t>コウチ</t>
    </rPh>
    <rPh sb="2" eb="4">
      <t>コウセン</t>
    </rPh>
    <phoneticPr fontId="2"/>
  </si>
  <si>
    <t>高知農業</t>
    <rPh sb="0" eb="2">
      <t>コウチ</t>
    </rPh>
    <rPh sb="2" eb="4">
      <t>ノウギョウ</t>
    </rPh>
    <phoneticPr fontId="2"/>
  </si>
  <si>
    <t>高知東工業</t>
    <rPh sb="0" eb="2">
      <t>コウチ</t>
    </rPh>
    <rPh sb="2" eb="3">
      <t>ヒガシ</t>
    </rPh>
    <rPh sb="3" eb="5">
      <t>コウギョウ</t>
    </rPh>
    <phoneticPr fontId="2"/>
  </si>
  <si>
    <t>ミロク陸上クラブ</t>
    <rPh sb="3" eb="5">
      <t>リクジョウ</t>
    </rPh>
    <phoneticPr fontId="2"/>
  </si>
  <si>
    <t>所属コード表</t>
    <rPh sb="0" eb="2">
      <t>ｼｮｿﾞｸ</t>
    </rPh>
    <rPh sb="5" eb="6">
      <t>ﾋｮｳ</t>
    </rPh>
    <phoneticPr fontId="3" type="halfwidthKatakana"/>
  </si>
  <si>
    <t>山田高校</t>
    <rPh sb="0" eb="2">
      <t>ヤマダ</t>
    </rPh>
    <rPh sb="2" eb="4">
      <t>コウコウ</t>
    </rPh>
    <phoneticPr fontId="2"/>
  </si>
  <si>
    <t>一般男子</t>
    <rPh sb="0" eb="2">
      <t>イッパン</t>
    </rPh>
    <rPh sb="2" eb="4">
      <t>ダンシ</t>
    </rPh>
    <phoneticPr fontId="3"/>
  </si>
  <si>
    <t>一般女子</t>
    <rPh sb="0" eb="2">
      <t>イッパン</t>
    </rPh>
    <rPh sb="2" eb="4">
      <t>ジョシ</t>
    </rPh>
    <phoneticPr fontId="3"/>
  </si>
  <si>
    <t>中学男子</t>
    <rPh sb="0" eb="2">
      <t>チュウガク</t>
    </rPh>
    <rPh sb="2" eb="4">
      <t>ダンシ</t>
    </rPh>
    <phoneticPr fontId="3"/>
  </si>
  <si>
    <t>中学女子</t>
    <rPh sb="0" eb="2">
      <t>チュウガク</t>
    </rPh>
    <rPh sb="2" eb="4">
      <t>ジョシ</t>
    </rPh>
    <phoneticPr fontId="3"/>
  </si>
  <si>
    <t>走高跳</t>
    <rPh sb="0" eb="1">
      <t>ハシ</t>
    </rPh>
    <rPh sb="1" eb="3">
      <t>タカト</t>
    </rPh>
    <phoneticPr fontId="3"/>
  </si>
  <si>
    <t>小学</t>
    <rPh sb="0" eb="2">
      <t>ショウガク</t>
    </rPh>
    <phoneticPr fontId="3"/>
  </si>
  <si>
    <t>５・６年１００ｍ</t>
    <rPh sb="3" eb="4">
      <t>ネン</t>
    </rPh>
    <phoneticPr fontId="3"/>
  </si>
  <si>
    <t>３・４年走幅跳</t>
    <rPh sb="3" eb="4">
      <t>ネン</t>
    </rPh>
    <rPh sb="4" eb="5">
      <t>ハシ</t>
    </rPh>
    <rPh sb="5" eb="7">
      <t>ハバト</t>
    </rPh>
    <phoneticPr fontId="3"/>
  </si>
  <si>
    <t>５・６年走幅跳</t>
    <rPh sb="3" eb="4">
      <t>ネン</t>
    </rPh>
    <rPh sb="4" eb="5">
      <t>ハシ</t>
    </rPh>
    <rPh sb="5" eb="7">
      <t>ハバト</t>
    </rPh>
    <phoneticPr fontId="3"/>
  </si>
  <si>
    <t>５・６年走高跳</t>
    <rPh sb="3" eb="4">
      <t>ネン</t>
    </rPh>
    <rPh sb="4" eb="5">
      <t>ハシ</t>
    </rPh>
    <rPh sb="5" eb="7">
      <t>タカト</t>
    </rPh>
    <phoneticPr fontId="3"/>
  </si>
  <si>
    <t>１００ｍ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</si>
  <si>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</si>
  <si>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</si>
  <si>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</si>
  <si>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</si>
  <si>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１１０ｍＨ</t>
    <phoneticPr fontId="3"/>
  </si>
  <si>
    <t>走幅跳</t>
    <rPh sb="0" eb="1">
      <t>ハシ</t>
    </rPh>
    <rPh sb="1" eb="3">
      <t>ハバト</t>
    </rPh>
    <phoneticPr fontId="3"/>
  </si>
  <si>
    <t>砲丸投</t>
    <rPh sb="0" eb="3">
      <t>ホウガンナ</t>
    </rPh>
    <phoneticPr fontId="3"/>
  </si>
  <si>
    <t>１００ｍＨ</t>
    <phoneticPr fontId="3"/>
  </si>
  <si>
    <t>５０００ｍ</t>
    <phoneticPr fontId="3"/>
  </si>
  <si>
    <t>やり投</t>
    <rPh sb="2" eb="3">
      <t>ナ</t>
    </rPh>
    <phoneticPr fontId="3"/>
  </si>
  <si>
    <t>種目１</t>
    <rPh sb="0" eb="2">
      <t>ｼｭﾓｸ</t>
    </rPh>
    <phoneticPr fontId="3" type="halfwidthKatakana"/>
  </si>
  <si>
    <t>最高記録</t>
    <rPh sb="0" eb="2">
      <t>ｻｲｺｳ</t>
    </rPh>
    <rPh sb="2" eb="4">
      <t>ｷﾛｸ</t>
    </rPh>
    <phoneticPr fontId="3" type="halfwidthKatakana"/>
  </si>
  <si>
    <t>１・２年５０ｍ</t>
    <rPh sb="3" eb="4">
      <t>ネン</t>
    </rPh>
    <phoneticPr fontId="3"/>
  </si>
  <si>
    <t>３・４年１００ｍ</t>
    <rPh sb="3" eb="4">
      <t>ネン</t>
    </rPh>
    <phoneticPr fontId="3"/>
  </si>
  <si>
    <t>３・４年走高跳</t>
    <rPh sb="5" eb="6">
      <t>タカ</t>
    </rPh>
    <phoneticPr fontId="3"/>
  </si>
  <si>
    <t>種目２</t>
    <rPh sb="0" eb="2">
      <t>ｼｭﾓｸ</t>
    </rPh>
    <phoneticPr fontId="3" type="halfwidthKatakana"/>
  </si>
  <si>
    <t>種目３</t>
    <rPh sb="0" eb="2">
      <t>ｼｭﾓｸ</t>
    </rPh>
    <phoneticPr fontId="3" type="halfwidthKatakana"/>
  </si>
  <si>
    <t>高知陸協</t>
    <rPh sb="0" eb="2">
      <t>コウチ</t>
    </rPh>
    <rPh sb="2" eb="4">
      <t>リッキョウ</t>
    </rPh>
    <phoneticPr fontId="2"/>
  </si>
  <si>
    <t>高知農ＯＢ</t>
    <rPh sb="0" eb="2">
      <t>コウチ</t>
    </rPh>
    <rPh sb="2" eb="3">
      <t>ノウ</t>
    </rPh>
    <phoneticPr fontId="3"/>
  </si>
  <si>
    <t xml:space="preserve"> 申し込み一覧表（男子）</t>
    <rPh sb="1" eb="4">
      <t>モウシコ</t>
    </rPh>
    <rPh sb="5" eb="8">
      <t>イチランヒョウ</t>
    </rPh>
    <rPh sb="9" eb="11">
      <t>ダンシ</t>
    </rPh>
    <phoneticPr fontId="3"/>
  </si>
  <si>
    <t xml:space="preserve"> 申し込み一覧表（女子）</t>
    <rPh sb="1" eb="4">
      <t>モウシコ</t>
    </rPh>
    <rPh sb="5" eb="8">
      <t>イチランヒョウ</t>
    </rPh>
    <rPh sb="9" eb="11">
      <t>ジョシ</t>
    </rPh>
    <phoneticPr fontId="3"/>
  </si>
  <si>
    <t>香南消協</t>
    <rPh sb="0" eb="2">
      <t>コウナン</t>
    </rPh>
    <rPh sb="2" eb="3">
      <t>ケ</t>
    </rPh>
    <rPh sb="3" eb="4">
      <t>キョウ</t>
    </rPh>
    <phoneticPr fontId="3"/>
  </si>
  <si>
    <t>陸上自衛隊高知</t>
    <rPh sb="0" eb="2">
      <t>リクジョウ</t>
    </rPh>
    <rPh sb="2" eb="5">
      <t>ジエイタイ</t>
    </rPh>
    <rPh sb="5" eb="7">
      <t>コウチ</t>
    </rPh>
    <phoneticPr fontId="3"/>
  </si>
  <si>
    <t>香美陸上クラブ</t>
    <rPh sb="0" eb="2">
      <t>カミ</t>
    </rPh>
    <rPh sb="2" eb="4">
      <t>リクジョウ</t>
    </rPh>
    <phoneticPr fontId="3"/>
  </si>
  <si>
    <t>大豊町中学校</t>
    <rPh sb="0" eb="2">
      <t>オオトヨ</t>
    </rPh>
    <rPh sb="2" eb="3">
      <t>マチ</t>
    </rPh>
    <rPh sb="3" eb="6">
      <t>チュウガッコウ</t>
    </rPh>
    <phoneticPr fontId="2"/>
  </si>
  <si>
    <t>３０００ｍ</t>
    <phoneticPr fontId="3"/>
  </si>
  <si>
    <t>芸西JAC</t>
    <rPh sb="0" eb="1">
      <t>ゲイ</t>
    </rPh>
    <rPh sb="1" eb="2">
      <t>セイ</t>
    </rPh>
    <phoneticPr fontId="3"/>
  </si>
  <si>
    <t>５０ｍ</t>
    <phoneticPr fontId="3"/>
  </si>
  <si>
    <t>１００ｍＨ</t>
    <phoneticPr fontId="3"/>
  </si>
  <si>
    <t>全種目</t>
    <rPh sb="0" eb="3">
      <t>ゼンシュモク</t>
    </rPh>
    <phoneticPr fontId="3"/>
  </si>
  <si>
    <t>その他の団体</t>
    <rPh sb="2" eb="3">
      <t>タ</t>
    </rPh>
    <rPh sb="4" eb="6">
      <t>ダンタイ</t>
    </rPh>
    <phoneticPr fontId="3"/>
  </si>
  <si>
    <t>吉良川JAC</t>
    <rPh sb="0" eb="2">
      <t>キラ</t>
    </rPh>
    <rPh sb="2" eb="3">
      <t>ガワ</t>
    </rPh>
    <phoneticPr fontId="3"/>
  </si>
  <si>
    <t>高知くろしおキッズ</t>
    <rPh sb="0" eb="2">
      <t>コウチ</t>
    </rPh>
    <phoneticPr fontId="3"/>
  </si>
  <si>
    <t>まほろばクラブ南国</t>
    <rPh sb="7" eb="9">
      <t>ナンゴク</t>
    </rPh>
    <phoneticPr fontId="2"/>
  </si>
  <si>
    <t>アスリート後免野田</t>
    <phoneticPr fontId="3"/>
  </si>
  <si>
    <t>アスリート嶺北</t>
    <phoneticPr fontId="3"/>
  </si>
  <si>
    <t>大篠クラブ</t>
    <phoneticPr fontId="3"/>
  </si>
  <si>
    <t>参加料</t>
    <rPh sb="0" eb="3">
      <t>サンカリョウ</t>
    </rPh>
    <phoneticPr fontId="3"/>
  </si>
  <si>
    <t>男子種目数</t>
    <rPh sb="0" eb="2">
      <t>ダンシ</t>
    </rPh>
    <rPh sb="2" eb="4">
      <t>シュモク</t>
    </rPh>
    <rPh sb="4" eb="5">
      <t>スウ</t>
    </rPh>
    <phoneticPr fontId="3"/>
  </si>
  <si>
    <t>申込責任者(引率者氏名)</t>
    <phoneticPr fontId="3"/>
  </si>
  <si>
    <t>連絡先(TEL)</t>
    <phoneticPr fontId="3"/>
  </si>
  <si>
    <t>Noｶｰﾄﾞ</t>
    <phoneticPr fontId="3"/>
  </si>
  <si>
    <t>ふりがな</t>
    <phoneticPr fontId="3"/>
  </si>
  <si>
    <t>女子種目数</t>
    <rPh sb="0" eb="2">
      <t>ジョシ</t>
    </rPh>
    <rPh sb="2" eb="4">
      <t>シュモク</t>
    </rPh>
    <rPh sb="4" eb="5">
      <t>スウ</t>
    </rPh>
    <phoneticPr fontId="3"/>
  </si>
  <si>
    <t>ｔｒａｎｆｉ</t>
    <phoneticPr fontId="3"/>
  </si>
  <si>
    <t>一般砲丸投</t>
    <rPh sb="0" eb="2">
      <t>イッパン</t>
    </rPh>
    <rPh sb="2" eb="5">
      <t>ホウガンナ</t>
    </rPh>
    <phoneticPr fontId="3"/>
  </si>
  <si>
    <t>高校砲丸投</t>
    <rPh sb="0" eb="2">
      <t>コウコウ</t>
    </rPh>
    <rPh sb="2" eb="5">
      <t>ホウガンナ</t>
    </rPh>
    <phoneticPr fontId="3"/>
  </si>
  <si>
    <t>1人目</t>
    <rPh sb="1" eb="2">
      <t>ﾆﾝ</t>
    </rPh>
    <rPh sb="2" eb="3">
      <t>ﾒ</t>
    </rPh>
    <phoneticPr fontId="3" type="halfwidthKatakana"/>
  </si>
  <si>
    <t>2人目</t>
    <rPh sb="1" eb="2">
      <t>ﾆﾝ</t>
    </rPh>
    <rPh sb="2" eb="3">
      <t>ﾒ</t>
    </rPh>
    <phoneticPr fontId="3" type="halfwidthKatakana"/>
  </si>
  <si>
    <t>3人目</t>
    <rPh sb="1" eb="2">
      <t>ﾆﾝ</t>
    </rPh>
    <rPh sb="2" eb="3">
      <t>ﾒ</t>
    </rPh>
    <phoneticPr fontId="3" type="halfwidthKatakana"/>
  </si>
  <si>
    <t>4人目</t>
    <rPh sb="1" eb="2">
      <t>ﾆﾝ</t>
    </rPh>
    <rPh sb="2" eb="3">
      <t>ﾒ</t>
    </rPh>
    <phoneticPr fontId="3" type="halfwidthKatakana"/>
  </si>
  <si>
    <t>5人目</t>
    <rPh sb="1" eb="2">
      <t>ニン</t>
    </rPh>
    <rPh sb="2" eb="3">
      <t>メ</t>
    </rPh>
    <phoneticPr fontId="3"/>
  </si>
  <si>
    <t>6人目</t>
    <rPh sb="1" eb="2">
      <t>ニン</t>
    </rPh>
    <rPh sb="2" eb="3">
      <t>メ</t>
    </rPh>
    <phoneticPr fontId="3"/>
  </si>
  <si>
    <t>部門</t>
    <rPh sb="0" eb="2">
      <t>ブモン</t>
    </rPh>
    <phoneticPr fontId="3"/>
  </si>
  <si>
    <t>一般・高校男子</t>
    <rPh sb="0" eb="2">
      <t>イッパン</t>
    </rPh>
    <rPh sb="3" eb="5">
      <t>コウコウ</t>
    </rPh>
    <rPh sb="5" eb="7">
      <t>ダンシ</t>
    </rPh>
    <phoneticPr fontId="3"/>
  </si>
  <si>
    <t>一般・高校女子</t>
    <rPh sb="0" eb="2">
      <t>イッパン</t>
    </rPh>
    <rPh sb="3" eb="5">
      <t>コウコウ</t>
    </rPh>
    <rPh sb="5" eb="7">
      <t>ジョシ</t>
    </rPh>
    <phoneticPr fontId="3"/>
  </si>
  <si>
    <t>小学男子</t>
    <rPh sb="0" eb="2">
      <t>ショウガク</t>
    </rPh>
    <rPh sb="2" eb="4">
      <t>ダンシ</t>
    </rPh>
    <phoneticPr fontId="3"/>
  </si>
  <si>
    <t>小学女子</t>
    <rPh sb="0" eb="2">
      <t>ショウガク</t>
    </rPh>
    <rPh sb="2" eb="4">
      <t>ジョシ</t>
    </rPh>
    <phoneticPr fontId="3"/>
  </si>
  <si>
    <t xml:space="preserve"> 申し込み一覧表（リレー）</t>
    <rPh sb="1" eb="4">
      <t>モウシコ</t>
    </rPh>
    <rPh sb="5" eb="8">
      <t>イチランヒョウ</t>
    </rPh>
    <phoneticPr fontId="3"/>
  </si>
  <si>
    <t>リレー種目数</t>
    <rPh sb="3" eb="5">
      <t>シュモク</t>
    </rPh>
    <rPh sb="5" eb="6">
      <t>スウ</t>
    </rPh>
    <phoneticPr fontId="3"/>
  </si>
  <si>
    <t>＊「部門」を正しく選択してください。「種目」リストに反映されます。</t>
    <rPh sb="2" eb="4">
      <t>ブモン</t>
    </rPh>
    <rPh sb="6" eb="7">
      <t>タダ</t>
    </rPh>
    <rPh sb="9" eb="11">
      <t>センタク</t>
    </rPh>
    <rPh sb="19" eb="21">
      <t>シュモク</t>
    </rPh>
    <rPh sb="26" eb="28">
      <t>ハンエイ</t>
    </rPh>
    <phoneticPr fontId="3"/>
  </si>
  <si>
    <t>＊「登録団体・学校名」は直接入力してください。</t>
    <rPh sb="2" eb="4">
      <t>トウロク</t>
    </rPh>
    <rPh sb="4" eb="6">
      <t>ダンタイ</t>
    </rPh>
    <rPh sb="7" eb="10">
      <t>ガッコウメイ</t>
    </rPh>
    <rPh sb="12" eb="14">
      <t>チョクセツ</t>
    </rPh>
    <rPh sb="14" eb="16">
      <t>ニュウリョク</t>
    </rPh>
    <phoneticPr fontId="3"/>
  </si>
  <si>
    <t>＊リレーのみの参加選手についても、一覧へ選手情報を登録してください。</t>
    <rPh sb="7" eb="9">
      <t>サンカ</t>
    </rPh>
    <rPh sb="9" eb="11">
      <t>センシュ</t>
    </rPh>
    <rPh sb="17" eb="19">
      <t>イチラン</t>
    </rPh>
    <rPh sb="20" eb="22">
      <t>センシュ</t>
    </rPh>
    <rPh sb="22" eb="24">
      <t>ジョウホウ</t>
    </rPh>
    <rPh sb="25" eb="27">
      <t>トウロク</t>
    </rPh>
    <phoneticPr fontId="3"/>
  </si>
  <si>
    <t>＊リレーの申し込み用紙は「申し込み一覧表（女子）」の下にあります。</t>
    <rPh sb="5" eb="6">
      <t>モウ</t>
    </rPh>
    <rPh sb="7" eb="8">
      <t>コ</t>
    </rPh>
    <rPh sb="9" eb="11">
      <t>ヨウシ</t>
    </rPh>
    <rPh sb="13" eb="14">
      <t>モウ</t>
    </rPh>
    <rPh sb="15" eb="16">
      <t>コ</t>
    </rPh>
    <rPh sb="17" eb="19">
      <t>イチラン</t>
    </rPh>
    <rPh sb="19" eb="20">
      <t>ヒョウ</t>
    </rPh>
    <rPh sb="21" eb="23">
      <t>ジョシ</t>
    </rPh>
    <rPh sb="26" eb="27">
      <t>シタ</t>
    </rPh>
    <phoneticPr fontId="3"/>
  </si>
  <si>
    <t>＊「部門」を正しく選択してください。</t>
    <rPh sb="2" eb="4">
      <t>ブモン</t>
    </rPh>
    <rPh sb="6" eb="7">
      <t>タダ</t>
    </rPh>
    <rPh sb="9" eb="11">
      <t>センタク</t>
    </rPh>
    <phoneticPr fontId="3"/>
  </si>
  <si>
    <t>＊小学生について、「学年」が正しく入力されていることを確認してください。</t>
    <rPh sb="1" eb="4">
      <t>ショウガクセイ</t>
    </rPh>
    <rPh sb="10" eb="12">
      <t>ガクネン</t>
    </rPh>
    <rPh sb="14" eb="15">
      <t>タダ</t>
    </rPh>
    <rPh sb="17" eb="19">
      <t>ニュウリョク</t>
    </rPh>
    <rPh sb="27" eb="29">
      <t>カクニン</t>
    </rPh>
    <phoneticPr fontId="3"/>
  </si>
  <si>
    <t>＊大会当日、押印した申し込み用紙を受付係へ提出してください。</t>
    <rPh sb="1" eb="3">
      <t>タイカイ</t>
    </rPh>
    <rPh sb="3" eb="5">
      <t>トウジツ</t>
    </rPh>
    <rPh sb="6" eb="8">
      <t>オウイン</t>
    </rPh>
    <rPh sb="10" eb="11">
      <t>モウ</t>
    </rPh>
    <rPh sb="12" eb="13">
      <t>コ</t>
    </rPh>
    <rPh sb="14" eb="16">
      <t>ヨウシ</t>
    </rPh>
    <rPh sb="17" eb="19">
      <t>ウケツケ</t>
    </rPh>
    <rPh sb="19" eb="20">
      <t>ガカリ</t>
    </rPh>
    <rPh sb="21" eb="23">
      <t>テイシュツ</t>
    </rPh>
    <phoneticPr fontId="3"/>
  </si>
  <si>
    <t>県名</t>
    <rPh sb="0" eb="2">
      <t>ケンメイ</t>
    </rPh>
    <phoneticPr fontId="3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</si>
  <si>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</si>
  <si>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</si>
  <si>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</si>
  <si>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</si>
  <si>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</si>
  <si>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</si>
  <si>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</si>
  <si>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</si>
  <si>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</si>
  <si>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</si>
  <si>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</si>
  <si>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</si>
  <si>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</si>
  <si>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</si>
  <si>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</si>
  <si>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</si>
  <si>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</si>
  <si>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</si>
  <si>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</si>
  <si>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</si>
  <si>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</si>
  <si>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</si>
  <si>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</si>
  <si>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</si>
  <si>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</si>
  <si>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</si>
  <si>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</si>
  <si>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</si>
  <si>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</si>
  <si>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</si>
  <si>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</si>
  <si>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</si>
  <si>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</si>
  <si>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</si>
  <si>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</si>
  <si>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</si>
  <si>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</si>
  <si>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</si>
  <si>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</si>
  <si>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</si>
  <si>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</si>
  <si>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</si>
  <si>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</si>
  <si>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</si>
  <si>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</si>
  <si>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</si>
  <si>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</si>
  <si>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</si>
  <si>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</si>
  <si>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</si>
  <si>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</si>
  <si>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</si>
  <si>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</si>
  <si>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</si>
  <si>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</si>
  <si>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</si>
  <si>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KC</t>
  </si>
  <si>
    <t>DB</t>
  </si>
  <si>
    <t>a</t>
  </si>
  <si>
    <t>N1</t>
    <phoneticPr fontId="3"/>
  </si>
  <si>
    <t>ABSCENTE</t>
    <phoneticPr fontId="3"/>
  </si>
  <si>
    <t>ＡＢＳＣＥＮＴＥ</t>
    <phoneticPr fontId="3"/>
  </si>
  <si>
    <t>ＤＡＣ２０１４</t>
  </si>
  <si>
    <t>DAC2014</t>
  </si>
  <si>
    <t>mamaﾘｸｼﾞｮｳ</t>
  </si>
  <si>
    <t>ｍａｍａ陸上クラブ</t>
  </si>
  <si>
    <t>mama陸上ｸﾗﾌﾞ</t>
  </si>
  <si>
    <t>MMG</t>
  </si>
  <si>
    <t>ＭＭＧ</t>
  </si>
  <si>
    <t>ｱｵﾔｷﾞ</t>
  </si>
  <si>
    <t>青柳中学校</t>
  </si>
  <si>
    <t>青柳</t>
  </si>
  <si>
    <t>ｱｶｵｶ</t>
  </si>
  <si>
    <t>赤岡中学校</t>
  </si>
  <si>
    <t>赤岡</t>
  </si>
  <si>
    <t>ｱｶﾞﾜ</t>
  </si>
  <si>
    <t>吾川中学校</t>
  </si>
  <si>
    <t>吾川</t>
  </si>
  <si>
    <t>ｱｷ</t>
  </si>
  <si>
    <t>安芸高等学校</t>
  </si>
  <si>
    <t>安芸</t>
  </si>
  <si>
    <t>安芸中学校</t>
  </si>
  <si>
    <t>ｱｷｻｸﾗｶﾞｵｶ</t>
  </si>
  <si>
    <t>安芸桜ケ丘高等学校</t>
  </si>
  <si>
    <t>安芸桜ケ丘</t>
  </si>
  <si>
    <t>ｱｻｶﾞｵｶ</t>
  </si>
  <si>
    <t>朝ヶ丘中学校</t>
  </si>
  <si>
    <t>朝ヶ丘</t>
  </si>
  <si>
    <t>ｱｻｸﾗ</t>
  </si>
  <si>
    <t>朝倉中学校</t>
  </si>
  <si>
    <t>朝倉</t>
  </si>
  <si>
    <t>ｱｻﾋ</t>
  </si>
  <si>
    <t>旭中学校</t>
  </si>
  <si>
    <t>旭</t>
  </si>
  <si>
    <t>ｱｻﾋﾋｶﾞｼSAC</t>
  </si>
  <si>
    <t>旭東ＳＡＣ</t>
  </si>
  <si>
    <t>旭東SAC</t>
  </si>
  <si>
    <t>ｱｽﾘｰﾄｺﾞﾒﾝﾉﾀﾞ</t>
  </si>
  <si>
    <t>アスリート後免野田</t>
  </si>
  <si>
    <t>ｱｽﾘｰﾄ後免野田</t>
  </si>
  <si>
    <t>ｱｽﾘｰﾄｽｸﾓ</t>
  </si>
  <si>
    <t>アスリートすくも</t>
  </si>
  <si>
    <t>ｱｽﾘｰﾄすくも</t>
  </si>
  <si>
    <t>ｱｽﾘｰﾄﾚｲﾎｸ</t>
  </si>
  <si>
    <t>アスリート嶺北</t>
  </si>
  <si>
    <t>ｱｽﾘｰﾄ嶺北</t>
  </si>
  <si>
    <t>ｱﾀｺﾞ</t>
  </si>
  <si>
    <t>愛宕中学校</t>
  </si>
  <si>
    <t>愛宕</t>
  </si>
  <si>
    <t>ｱﾅﾅｲ</t>
  </si>
  <si>
    <t>穴内中学校</t>
  </si>
  <si>
    <t>穴内</t>
  </si>
  <si>
    <t>ｲｹCLUB</t>
  </si>
  <si>
    <t>池ＣＬＵＢ</t>
  </si>
  <si>
    <t>池CLUB</t>
  </si>
  <si>
    <t>ｲｹｶﾞﾜ</t>
  </si>
  <si>
    <t>池川中学校</t>
  </si>
  <si>
    <t>池川</t>
  </si>
  <si>
    <t>ｲｼﾀﾞｸﾞﾝﾀﾞﾝ</t>
  </si>
  <si>
    <t>石田軍団　</t>
  </si>
  <si>
    <t>石田軍団</t>
  </si>
  <si>
    <t>ｲﾁﾑｼﾞﾝMAC</t>
  </si>
  <si>
    <t>いちむじんＭＡＣ</t>
  </si>
  <si>
    <t>いちむじんMAC</t>
  </si>
  <si>
    <t>ｲｯｸ</t>
  </si>
  <si>
    <t>一宮中学校</t>
  </si>
  <si>
    <t>一宮</t>
  </si>
  <si>
    <t>ｲｯｸﾋｶﾞｼJAC</t>
  </si>
  <si>
    <t>一宮東ＪＡＣ</t>
  </si>
  <si>
    <t>一宮東JAC</t>
  </si>
  <si>
    <t>ｲﾉ</t>
  </si>
  <si>
    <t>伊野中学校</t>
  </si>
  <si>
    <t>伊野</t>
  </si>
  <si>
    <t>ｲﾉｳｴｽﾎﾟｰﾂｸﾗﾌﾞ</t>
  </si>
  <si>
    <t>井上スポーツクラブ</t>
  </si>
  <si>
    <t>井上ｽﾎﾟｰﾂ</t>
  </si>
  <si>
    <t>ｲﾉｼｮｳｷﾞｮｳ</t>
  </si>
  <si>
    <t>伊野商業高等学校</t>
  </si>
  <si>
    <t>伊野商</t>
  </si>
  <si>
    <t>ｲﾉﾁｮｳﾘｸｼﾞｮｳｷｮｳｼﾂ</t>
  </si>
  <si>
    <t>いの町陸上教室</t>
  </si>
  <si>
    <t>伊野町陸上教室</t>
  </si>
  <si>
    <t>ｲﾉﾐﾅﾐ</t>
  </si>
  <si>
    <t>伊野南中学校</t>
  </si>
  <si>
    <t>伊野南</t>
  </si>
  <si>
    <t>ｳｸﾞﾙｼﾏ</t>
  </si>
  <si>
    <t>鵜来島中学校</t>
  </si>
  <si>
    <t>鵜来島</t>
  </si>
  <si>
    <t>ｳｼｵｴ</t>
  </si>
  <si>
    <t>潮江中学校</t>
  </si>
  <si>
    <t>潮江</t>
  </si>
  <si>
    <t>ｳｼｵｴﾋｶﾞｼｸﾗﾌﾞ</t>
  </si>
  <si>
    <t>潮江東クラブ</t>
  </si>
  <si>
    <t>潮江東ｸﾗﾌﾞ</t>
  </si>
  <si>
    <t>ｳｼﾛｶﾞﾜ</t>
  </si>
  <si>
    <t>後川中学校</t>
  </si>
  <si>
    <t>後川</t>
  </si>
  <si>
    <t>ｳﾏｼﾞ</t>
  </si>
  <si>
    <t>馬路中学校</t>
  </si>
  <si>
    <t>馬路</t>
  </si>
  <si>
    <t>ｳﾗﾉｳﾁ</t>
  </si>
  <si>
    <t>浦ノ内中学校</t>
  </si>
  <si>
    <t>浦ノ内</t>
  </si>
  <si>
    <t>ｵｵｶﾞﾀ</t>
  </si>
  <si>
    <t>大方高等学校</t>
  </si>
  <si>
    <t>大方</t>
  </si>
  <si>
    <t>大方中学校</t>
  </si>
  <si>
    <t>ｵｵｶﾞﾀ/ﾃｲｼﾞｾｲ</t>
  </si>
  <si>
    <t>大方高等学校/定時制</t>
  </si>
  <si>
    <t>大方/定</t>
  </si>
  <si>
    <t>ｵｵｶﾞﾀJAC</t>
  </si>
  <si>
    <t>大方ＪＡＣ</t>
  </si>
  <si>
    <t>大方JAC</t>
  </si>
  <si>
    <t>ｵｵｶﾜ</t>
  </si>
  <si>
    <t>大川中学校</t>
  </si>
  <si>
    <t>大川</t>
  </si>
  <si>
    <t>ｵｵｶﾜｽｼﾞ</t>
  </si>
  <si>
    <t>大川筋中学校</t>
  </si>
  <si>
    <t>大川筋</t>
  </si>
  <si>
    <t>ｵｵﾂ</t>
  </si>
  <si>
    <t>大津中学校</t>
  </si>
  <si>
    <t>大津</t>
  </si>
  <si>
    <t>ｵｵﾂFRC</t>
  </si>
  <si>
    <t>大津ＦＲＣ</t>
  </si>
  <si>
    <t>大津FRC</t>
  </si>
  <si>
    <t>ｵｵﾂJAC</t>
  </si>
  <si>
    <t>大津ＪＡＣ</t>
  </si>
  <si>
    <t>大津JAC</t>
  </si>
  <si>
    <t>ｵｵﾂｷ</t>
  </si>
  <si>
    <t>大月中学校</t>
  </si>
  <si>
    <t>大月</t>
  </si>
  <si>
    <t>ｵｵﾂｷﾌﾞﾝｺｳ</t>
  </si>
  <si>
    <t>宿毛高校･大月分校</t>
  </si>
  <si>
    <t>大月分校</t>
  </si>
  <si>
    <t>ｵｵﾃﾏｴ</t>
  </si>
  <si>
    <t>追手前高等学校</t>
  </si>
  <si>
    <t>追手前</t>
  </si>
  <si>
    <t>ｵｵﾄﾞﾁ</t>
  </si>
  <si>
    <t>大栃高等学校</t>
  </si>
  <si>
    <t>大栃</t>
  </si>
  <si>
    <t>大栃中学校</t>
  </si>
  <si>
    <t>ｵｵﾄﾖﾁｮｳ</t>
  </si>
  <si>
    <t>大豊町中学校</t>
  </si>
  <si>
    <t>大豊町</t>
  </si>
  <si>
    <t>ｵｵﾅﾛ</t>
  </si>
  <si>
    <t>大奈路中学校</t>
  </si>
  <si>
    <t>大奈路</t>
  </si>
  <si>
    <t>ｵｵﾉﾐ</t>
  </si>
  <si>
    <t>大野見中学校</t>
  </si>
  <si>
    <t>大野見</t>
  </si>
  <si>
    <t>ｵｵﾕｳ</t>
  </si>
  <si>
    <t>大用中学校</t>
  </si>
  <si>
    <t>大用</t>
  </si>
  <si>
    <t>ｵｶﾉｳﾁ</t>
  </si>
  <si>
    <t>岡ノ内中学校</t>
  </si>
  <si>
    <t>岡ノ内</t>
  </si>
  <si>
    <t>ｵｶﾞﾜ</t>
  </si>
  <si>
    <t>尾川中学校</t>
  </si>
  <si>
    <t>尾川</t>
  </si>
  <si>
    <t>ｵｷﾂ</t>
  </si>
  <si>
    <t>興津中学校</t>
  </si>
  <si>
    <t>興津</t>
  </si>
  <si>
    <t>ｵｷﾉｼﾏ</t>
  </si>
  <si>
    <t>沖ノ島中学校</t>
  </si>
  <si>
    <t>沖ノ島</t>
  </si>
  <si>
    <t>ｵｺｳ</t>
  </si>
  <si>
    <t>岡豊高等学校</t>
  </si>
  <si>
    <t>岡豊</t>
  </si>
  <si>
    <t>ｵｺｳOB</t>
  </si>
  <si>
    <t>岡豊ＯＢ</t>
  </si>
  <si>
    <t>岡豊OB</t>
  </si>
  <si>
    <t>ｵｻｼﾃｸﾉｽ</t>
  </si>
  <si>
    <t>オサシ･テクノス</t>
  </si>
  <si>
    <t>ｵｻｼ･ﾃｸﾉｽ</t>
  </si>
  <si>
    <t>ｵｽﾞ</t>
  </si>
  <si>
    <t>小津高等学校</t>
  </si>
  <si>
    <t>小津</t>
  </si>
  <si>
    <t>ｵﾁ</t>
  </si>
  <si>
    <t>越知中学校</t>
  </si>
  <si>
    <t>越知</t>
  </si>
  <si>
    <t>ｶｲﾉｶﾜ</t>
  </si>
  <si>
    <t>貝ノ川中学校</t>
  </si>
  <si>
    <t>貝ノ川</t>
  </si>
  <si>
    <t>ｶｲﾖｳ</t>
  </si>
  <si>
    <t>海洋高等学校</t>
  </si>
  <si>
    <t>海洋</t>
  </si>
  <si>
    <t>ｶｶﾞﾐ</t>
  </si>
  <si>
    <t>香我美中学校</t>
  </si>
  <si>
    <t>香我美</t>
  </si>
  <si>
    <t>鏡中学校</t>
  </si>
  <si>
    <t>鏡</t>
  </si>
  <si>
    <t>ｶｶﾞﾐJAC</t>
  </si>
  <si>
    <t>香我美ＪＡＣ</t>
  </si>
  <si>
    <t>香我美JAC</t>
  </si>
  <si>
    <t>ｶｶﾞﾐﾉ</t>
  </si>
  <si>
    <t>鏡野中学校</t>
  </si>
  <si>
    <t>鏡野</t>
  </si>
  <si>
    <t>ｶﾞｸｹﾞｲ</t>
  </si>
  <si>
    <t>高知学芸高等学校</t>
  </si>
  <si>
    <t>学芸</t>
  </si>
  <si>
    <t>高知学芸中学校</t>
  </si>
  <si>
    <t>ｶﾞｸｹﾞｲZERO</t>
  </si>
  <si>
    <t>学芸ＺＥＲＯ</t>
  </si>
  <si>
    <t>学芸ZERO</t>
  </si>
  <si>
    <t>ｶｼﾜｼﾞﾏ</t>
  </si>
  <si>
    <t>柏島中学校</t>
  </si>
  <si>
    <t>柏島</t>
  </si>
  <si>
    <t>ｶﾀｼﾏ</t>
  </si>
  <si>
    <t>片島中学校</t>
  </si>
  <si>
    <t>片島</t>
  </si>
  <si>
    <t>ｶﾁｮｳ</t>
  </si>
  <si>
    <t>香長中学校</t>
  </si>
  <si>
    <t>香長</t>
  </si>
  <si>
    <t>ｶﾎｸ</t>
  </si>
  <si>
    <t>香北中学校</t>
  </si>
  <si>
    <t>香北</t>
  </si>
  <si>
    <t>ｶﾎｸｸﾗﾌﾞ</t>
  </si>
  <si>
    <t>香北クラブ</t>
  </si>
  <si>
    <t>香北ｸﾗﾌﾞ</t>
  </si>
  <si>
    <t>ｶﾐﾉｵｶﾞﾜ</t>
  </si>
  <si>
    <t>上尾川中学校</t>
  </si>
  <si>
    <t>上尾川</t>
  </si>
  <si>
    <t>ｶﾐﾉｶｴ</t>
  </si>
  <si>
    <t>上ノ加江中学校</t>
  </si>
  <si>
    <t>上ノ加江</t>
  </si>
  <si>
    <t>ｶﾐﾌﾞﾝ</t>
  </si>
  <si>
    <t>上分中学校</t>
  </si>
  <si>
    <t>上分</t>
  </si>
  <si>
    <t>ｶﾐﾘｸｼﾞｮｳｸﾗﾌﾞ</t>
  </si>
  <si>
    <t>香美陸上クラブ</t>
  </si>
  <si>
    <t>香美陸上ｸ</t>
  </si>
  <si>
    <t>ｶﾓ</t>
  </si>
  <si>
    <t>加茂中学校</t>
  </si>
  <si>
    <t>加茂</t>
  </si>
  <si>
    <t>ｶﾜｷﾀﾋｬｸｼｮｳRC</t>
  </si>
  <si>
    <t>川北百笑ＲＣ</t>
  </si>
  <si>
    <t>川北百笑RC</t>
  </si>
  <si>
    <t>ｶﾝﾉｳﾗ</t>
  </si>
  <si>
    <t>甲浦中学校</t>
  </si>
  <si>
    <t>甲浦</t>
  </si>
  <si>
    <t>ｶﾝﾖｳｸﾗﾌﾞ</t>
  </si>
  <si>
    <t>咸陽クラブ</t>
  </si>
  <si>
    <t>咸陽ｸﾗﾌﾞ</t>
  </si>
  <si>
    <t>ｷﾀ</t>
  </si>
  <si>
    <t>北高等学校</t>
  </si>
  <si>
    <t>北</t>
  </si>
  <si>
    <t>ｷﾀｶﾞﾜ</t>
  </si>
  <si>
    <t>北川中学校</t>
  </si>
  <si>
    <t>北川</t>
  </si>
  <si>
    <t>ｷﾀﾉｶﾜ</t>
  </si>
  <si>
    <t>北ノ川中学校</t>
  </si>
  <si>
    <t>北ノ川</t>
  </si>
  <si>
    <t>ｷﾀﾉｶﾜｽﾎﾟｼｮｳ</t>
  </si>
  <si>
    <t>北ノ川スポ少</t>
  </si>
  <si>
    <t>北ﾉ川ｽﾎﾟ少</t>
  </si>
  <si>
    <t>ｷﾗｶﾞﾜ</t>
  </si>
  <si>
    <t>吉良川中学校</t>
  </si>
  <si>
    <t>吉良川</t>
  </si>
  <si>
    <t>ｷﾗｶﾞﾜJAC</t>
  </si>
  <si>
    <t>吉良川ＪＡＣ</t>
  </si>
  <si>
    <t>吉良川JAC</t>
  </si>
  <si>
    <t>ｷﾝﾀﾛｳSC</t>
  </si>
  <si>
    <t>金太郎ＳＣ</t>
  </si>
  <si>
    <t>金太郎SC</t>
  </si>
  <si>
    <t>ｸﾎﾞｶﾜ</t>
  </si>
  <si>
    <t>窪川高等学校</t>
  </si>
  <si>
    <t>窪川</t>
  </si>
  <si>
    <t>窪川中学校</t>
  </si>
  <si>
    <t>ｸﾎﾞｶﾜJRC</t>
  </si>
  <si>
    <t>窪川ＪＲＣ</t>
  </si>
  <si>
    <t>窪川JRC</t>
  </si>
  <si>
    <t>ｸﾎﾞｶﾜﾘｸｼﾞｮｳｸﾗﾌﾞ</t>
  </si>
  <si>
    <t>窪川陸上クラブ</t>
  </si>
  <si>
    <t>窪川陸上ｸ</t>
  </si>
  <si>
    <t>ｸﾗｳﾄﾞｸﾗﾌﾞ</t>
  </si>
  <si>
    <t>くらうどクラブ</t>
  </si>
  <si>
    <t>くらうどｸﾗﾌﾞ</t>
  </si>
  <si>
    <t>ｸﾗﾌﾞﾄｻ</t>
  </si>
  <si>
    <t>クラブとさ</t>
  </si>
  <si>
    <t>ｸﾗﾌﾞとさ</t>
  </si>
  <si>
    <t>ｸﾚ</t>
  </si>
  <si>
    <t>須崎高校･久礼分校</t>
  </si>
  <si>
    <t>久礼</t>
  </si>
  <si>
    <t>久礼中学校</t>
  </si>
  <si>
    <t>ｸﾛｲﾜ</t>
  </si>
  <si>
    <t>黒岩中学校</t>
  </si>
  <si>
    <t>黒岩</t>
  </si>
  <si>
    <t>ｸﾛｼｵﾌｪﾆｯｸｽ</t>
  </si>
  <si>
    <t>くろしおフェニックス</t>
  </si>
  <si>
    <t>くろしおﾌｪﾆｯｸｽ</t>
  </si>
  <si>
    <t>ｹﾞｲｾｲ</t>
  </si>
  <si>
    <t>芸西中学校</t>
  </si>
  <si>
    <t>芸西</t>
  </si>
  <si>
    <t>ｹﾞｲｾｲJAC</t>
  </si>
  <si>
    <t>芸西ＪＡＣ</t>
  </si>
  <si>
    <t>芸西JAC</t>
  </si>
  <si>
    <t>ｹｰｸﾗﾌﾞ</t>
  </si>
  <si>
    <t>Ｋクラブ</t>
  </si>
  <si>
    <t>Kｸﾗﾌﾞ</t>
  </si>
  <si>
    <t>ｹﾗ</t>
  </si>
  <si>
    <t>介良中学校</t>
  </si>
  <si>
    <t>介良</t>
  </si>
  <si>
    <t>ｹﾝﾘﾂｱｷ</t>
  </si>
  <si>
    <t>県立安芸中学校</t>
  </si>
  <si>
    <t>県立安芸</t>
  </si>
  <si>
    <t>ｹﾝﾘﾂﾅｶﾑﾗ</t>
  </si>
  <si>
    <t>県立中村中学校</t>
  </si>
  <si>
    <t>県立中村</t>
  </si>
  <si>
    <t>ｹﾝﾘﾂﾐﾅﾐ</t>
  </si>
  <si>
    <t>県立南中学校</t>
  </si>
  <si>
    <t>県立南</t>
  </si>
  <si>
    <t>ｺｳﾁ</t>
  </si>
  <si>
    <t>高知高等学校</t>
  </si>
  <si>
    <t>高知中学校</t>
  </si>
  <si>
    <t>ｺｳﾁFD</t>
  </si>
  <si>
    <t>高知ファイティングドックス</t>
  </si>
  <si>
    <t>高知FD</t>
  </si>
  <si>
    <t>ｺｳﾁFRC</t>
  </si>
  <si>
    <t>高知ＦＲＣ</t>
  </si>
  <si>
    <t>高知FRC</t>
  </si>
  <si>
    <t>ｺｳﾁMC</t>
  </si>
  <si>
    <t>高知ＭＣ</t>
  </si>
  <si>
    <t>高知MC</t>
  </si>
  <si>
    <t>ｺｳﾁunion</t>
  </si>
  <si>
    <t>高知union</t>
  </si>
  <si>
    <t>ｺｳﾁunionJAC</t>
  </si>
  <si>
    <t>高知unionＪＡＣ</t>
  </si>
  <si>
    <t>高知unionJAC</t>
  </si>
  <si>
    <t>ｺｳﾁｶﾞｸｴﾝﾀﾝﾀﾞｲ</t>
  </si>
  <si>
    <t>高知学園短大</t>
  </si>
  <si>
    <t>ｺｳﾁｸﾛｼｵｷｯｽﾞ</t>
  </si>
  <si>
    <t>高知くろしおキッズ</t>
  </si>
  <si>
    <t>くろしおｷｯｽﾞ</t>
  </si>
  <si>
    <t>ｺｳﾁｹﾝﾁｮｳ</t>
  </si>
  <si>
    <t>高知県庁</t>
  </si>
  <si>
    <t>ｺｳﾁｹﾝﾘﾂﾀﾞｲ</t>
  </si>
  <si>
    <t>高知県立大学</t>
  </si>
  <si>
    <t>高知県立大</t>
  </si>
  <si>
    <t>ｺｳﾁｺｳｶﾀﾞｲ</t>
  </si>
  <si>
    <t>高知工科大学</t>
  </si>
  <si>
    <t>高知工科大</t>
  </si>
  <si>
    <t>ｺｳﾁｺｳｷﾞｮｳ</t>
  </si>
  <si>
    <t>高知工業高等学校</t>
  </si>
  <si>
    <t>高知工</t>
  </si>
  <si>
    <t>ｺｳﾁｺｳｷﾞｮｳ/ﾃｲｼﾞｾｲ</t>
  </si>
  <si>
    <t>高知工業高等学校/定時制</t>
  </si>
  <si>
    <t>高知工/定</t>
  </si>
  <si>
    <t>ｺｳﾁｺｳｾﾝ</t>
  </si>
  <si>
    <t>高知高専</t>
  </si>
  <si>
    <t>高知高専(一)</t>
  </si>
  <si>
    <t>高知工業高等専門学校</t>
  </si>
  <si>
    <t>高知高専(高)</t>
  </si>
  <si>
    <t>ｺｳﾁｻｸﾗ</t>
  </si>
  <si>
    <t>高知さくら</t>
  </si>
  <si>
    <t>ｺｳﾁｼｼｮｳﾎﾞｳｷｮｸ</t>
  </si>
  <si>
    <t>高知市消防局</t>
  </si>
  <si>
    <t>ｺｳﾁｼﾔｸｼｮ</t>
  </si>
  <si>
    <t>高知市役所</t>
  </si>
  <si>
    <t>ｺｳﾁｼｮｳｷﾞｮｳ</t>
  </si>
  <si>
    <t>高知商業高等学校</t>
  </si>
  <si>
    <t>高知商</t>
  </si>
  <si>
    <t>ｺｳﾁﾀﾞｲ</t>
  </si>
  <si>
    <t>高知大学</t>
  </si>
  <si>
    <t>高知大</t>
  </si>
  <si>
    <t>ｺｳﾁﾀﾁﾊﾞﾅｸﾗﾌﾞ</t>
  </si>
  <si>
    <t>高知橘クラブ</t>
  </si>
  <si>
    <t>高知橘ｸﾗﾌﾞ</t>
  </si>
  <si>
    <t>ｺｳﾁﾆｼOB</t>
  </si>
  <si>
    <t>高知西ＯＢ</t>
  </si>
  <si>
    <t>高知西OB</t>
  </si>
  <si>
    <t>ｺｳﾁﾉｳOB</t>
  </si>
  <si>
    <t>高知農OB</t>
  </si>
  <si>
    <t>ｺｳﾁﾉｳｷﾞｮｳ</t>
  </si>
  <si>
    <t>高知農業高等学校</t>
  </si>
  <si>
    <t>高知農</t>
  </si>
  <si>
    <t>ｺｳﾁﾛｳ(ｺｳ)</t>
  </si>
  <si>
    <t>高知ろう学校(高)</t>
  </si>
  <si>
    <t>ろう(高)</t>
  </si>
  <si>
    <t>ｺｳﾁﾛｳ(ﾁｭｳ)</t>
  </si>
  <si>
    <t>高知ろう学校(中)</t>
  </si>
  <si>
    <t>ろう(中)</t>
  </si>
  <si>
    <t>ｺｳﾁﾛｳ･ｲｯﾊﾟﾝ</t>
  </si>
  <si>
    <t>高知ろう(一般)</t>
  </si>
  <si>
    <t>高知ろう</t>
  </si>
  <si>
    <t>ｺｳﾅﾝ</t>
  </si>
  <si>
    <t>香南中学校</t>
  </si>
  <si>
    <t>香南</t>
  </si>
  <si>
    <t>ｺｳﾅﾝｼｮｳﾎﾞｳ</t>
  </si>
  <si>
    <t>香南消協</t>
  </si>
  <si>
    <t>ｺｳﾉﾀﾆ</t>
  </si>
  <si>
    <t>神谷中学校</t>
  </si>
  <si>
    <t>神谷</t>
  </si>
  <si>
    <t>ｺｽﾞｸｼ</t>
  </si>
  <si>
    <t>小筑紫中学校</t>
  </si>
  <si>
    <t>小筑紫</t>
  </si>
  <si>
    <t>ｻｶﾞ</t>
  </si>
  <si>
    <t>佐賀中学校</t>
  </si>
  <si>
    <t>ｻｶﾜ</t>
  </si>
  <si>
    <t>佐川高等学校</t>
  </si>
  <si>
    <t>佐川</t>
  </si>
  <si>
    <t>佐川中学校</t>
  </si>
  <si>
    <t>ｻｶﾜJAC</t>
  </si>
  <si>
    <t>佐川ＪＡＣ</t>
  </si>
  <si>
    <t>佐川JAC</t>
  </si>
  <si>
    <t>ｻｶﾜﾘｸｼﾞｮｳｸﾗﾌﾞ</t>
  </si>
  <si>
    <t>佐川陸上クラブ</t>
  </si>
  <si>
    <t>佐川陸上ｸﾗﾌﾞ</t>
  </si>
  <si>
    <t>ｻｷﾊﾏ</t>
  </si>
  <si>
    <t>佐喜浜中学校</t>
  </si>
  <si>
    <t>佐喜浜</t>
  </si>
  <si>
    <t>ｻｷﾊﾏｽﾎﾟｰﾂｼｮｳﾈﾝﾀﾞﾝ</t>
  </si>
  <si>
    <t>佐喜浜スポーツ少年団</t>
  </si>
  <si>
    <t>佐喜浜ｽﾎﾟ少</t>
  </si>
  <si>
    <t>ｼﾞｪｲｴｽｸﾗﾌﾞ</t>
  </si>
  <si>
    <t>ＪＳクラブ</t>
  </si>
  <si>
    <t>JSｸﾗﾌﾞ</t>
  </si>
  <si>
    <t>ｼｵﾐｸﾗﾌﾞ</t>
  </si>
  <si>
    <t>シオミクラブ</t>
  </si>
  <si>
    <t>ｼｹﾞﾄｳ</t>
  </si>
  <si>
    <t>繁藤中学校</t>
  </si>
  <si>
    <t>繁藤</t>
  </si>
  <si>
    <t>ｼｺｸﾃﾞﾝﾘｮｸｺｳﾁ</t>
  </si>
  <si>
    <t>四国電力高知</t>
  </si>
  <si>
    <t>四電高知</t>
  </si>
  <si>
    <t>ｼﾃｨｸﾗﾌﾞ</t>
  </si>
  <si>
    <t>シティクラブ</t>
  </si>
  <si>
    <t>ｼﾏﾝﾄ</t>
  </si>
  <si>
    <t>四万十高等学校</t>
  </si>
  <si>
    <t>四万十</t>
  </si>
  <si>
    <t>ｼﾐｽﾞ</t>
  </si>
  <si>
    <t>清水高等学校</t>
  </si>
  <si>
    <t>清水</t>
  </si>
  <si>
    <t>清水中学校</t>
  </si>
  <si>
    <t>ｼﾐｽﾞ/ﾃｲｼﾞｾｲ</t>
  </si>
  <si>
    <t>清水高等学校/定時制</t>
  </si>
  <si>
    <t>清水/定</t>
  </si>
  <si>
    <t>ｼﾓﾀﾞ</t>
  </si>
  <si>
    <t>下田中学校</t>
  </si>
  <si>
    <t>下田</t>
  </si>
  <si>
    <t>ｼﾓﾀﾞｸﾗﾌﾞ</t>
  </si>
  <si>
    <t>下田クラブ</t>
  </si>
  <si>
    <t>下田ｸﾗﾌﾞ</t>
  </si>
  <si>
    <t>ｼﾓﾂｲ</t>
  </si>
  <si>
    <t>下津井中学校</t>
  </si>
  <si>
    <t>下津井</t>
  </si>
  <si>
    <t>ｼﾞｮｳｾｲ</t>
  </si>
  <si>
    <t>城西中学校</t>
  </si>
  <si>
    <t>城西</t>
  </si>
  <si>
    <t>ｼﾞｮｳﾄｳ</t>
  </si>
  <si>
    <t>城東中学校</t>
  </si>
  <si>
    <t>城東</t>
  </si>
  <si>
    <t>ｼﾞｮｳﾎｸ</t>
  </si>
  <si>
    <t>城北中学校</t>
  </si>
  <si>
    <t>城北</t>
  </si>
  <si>
    <t>ｼｮｳﾜ</t>
  </si>
  <si>
    <t>昭和中学校</t>
  </si>
  <si>
    <t>昭和</t>
  </si>
  <si>
    <t>ｼﾙﾊﾞｰﾗﾝﾅｰ</t>
  </si>
  <si>
    <t>シルバーランナーズ</t>
  </si>
  <si>
    <t>ｼﾙﾊﾞｰﾗﾝﾅｰｽﾞ</t>
  </si>
  <si>
    <t>ｼﾛﾔﾏ</t>
  </si>
  <si>
    <t>城山高等学校</t>
  </si>
  <si>
    <t>城山</t>
  </si>
  <si>
    <t>ｽｸﾓ</t>
  </si>
  <si>
    <t>宿毛高等学校</t>
  </si>
  <si>
    <t>宿毛</t>
  </si>
  <si>
    <t>宿毛中学校</t>
  </si>
  <si>
    <t>ｽｸﾓJAC</t>
  </si>
  <si>
    <t>宿毛ＪＡＣ</t>
  </si>
  <si>
    <t>宿毛JAC</t>
  </si>
  <si>
    <t>ｽｸﾓｺｳｷﾞｮｳ</t>
  </si>
  <si>
    <t>宿毛工業高等学校</t>
  </si>
  <si>
    <t>宿毛工</t>
  </si>
  <si>
    <t>ｽｸﾓﾀﾞﾙﾏｸﾗﾌﾞ</t>
  </si>
  <si>
    <t>宿毛だるまクラブ</t>
  </si>
  <si>
    <t>宿毛だるまｸﾗﾌﾞ</t>
  </si>
  <si>
    <t>ｽｸﾓﾋｶﾞｼ</t>
  </si>
  <si>
    <t>宿毛東中学校</t>
  </si>
  <si>
    <t>宿毛東</t>
  </si>
  <si>
    <t>ｽｻｷ</t>
  </si>
  <si>
    <t>須崎高等学校</t>
  </si>
  <si>
    <t>須崎</t>
  </si>
  <si>
    <t>須崎中学校</t>
  </si>
  <si>
    <t>ｽｻｷJAC</t>
  </si>
  <si>
    <t>須崎ＪＡＣ</t>
  </si>
  <si>
    <t>須崎JAC</t>
  </si>
  <si>
    <t>ｽｻｷｺｳｷﾞｮｳ</t>
  </si>
  <si>
    <t>須崎工業高等学校</t>
  </si>
  <si>
    <t>須崎工</t>
  </si>
  <si>
    <t>ｽｻｷﾐﾅﾐ</t>
  </si>
  <si>
    <t>須崎南中学校</t>
  </si>
  <si>
    <t>須崎南</t>
  </si>
  <si>
    <t>ｾｲｻｸｺｸｻｲ/ｺｳﾁ</t>
  </si>
  <si>
    <t>星槎国際高等学校/高知</t>
  </si>
  <si>
    <t>星槎/高知</t>
  </si>
  <si>
    <t>ｾｲｽｲｶﾞｵｶ</t>
  </si>
  <si>
    <t>清水ヶ丘中学校</t>
  </si>
  <si>
    <t>清水ヶ丘</t>
  </si>
  <si>
    <t>ｾｲﾌﾞ</t>
  </si>
  <si>
    <t>西部中学校</t>
  </si>
  <si>
    <t>西部</t>
  </si>
  <si>
    <t>ｾｲﾜｼﾞｮｼ</t>
  </si>
  <si>
    <t>清和女子高等学校</t>
  </si>
  <si>
    <t>清和</t>
  </si>
  <si>
    <t>清和女子中学校</t>
  </si>
  <si>
    <t>清和女子</t>
  </si>
  <si>
    <t>ﾀｲｼｮｳ</t>
  </si>
  <si>
    <t>大正中学校</t>
  </si>
  <si>
    <t>大正</t>
  </si>
  <si>
    <t>ﾀｶｵｶ</t>
  </si>
  <si>
    <t>高岡高等学校</t>
  </si>
  <si>
    <t>高岡</t>
  </si>
  <si>
    <t>高岡中学校</t>
  </si>
  <si>
    <t>ﾀｹﾔｼｷ</t>
  </si>
  <si>
    <t>竹屋敷中学校</t>
  </si>
  <si>
    <t>竹屋敷</t>
  </si>
  <si>
    <t>ﾀﾁﾊﾞﾅｳﾗ</t>
  </si>
  <si>
    <t>橘浦中学校</t>
  </si>
  <si>
    <t>橘浦</t>
  </si>
  <si>
    <t>ﾀﾉ</t>
  </si>
  <si>
    <t>田野中学校</t>
  </si>
  <si>
    <t>田野</t>
  </si>
  <si>
    <t>ﾀﾉﾉｸﾗﾌﾞ</t>
  </si>
  <si>
    <t>田野々クラブ</t>
  </si>
  <si>
    <t>田野々ｸﾗﾌﾞ</t>
  </si>
  <si>
    <t>ﾁｰﾑﾏｯｸｽ</t>
  </si>
  <si>
    <t>チームマックス</t>
  </si>
  <si>
    <t>ﾁｰﾑﾓﾍｲ</t>
  </si>
  <si>
    <t>チームもへい</t>
  </si>
  <si>
    <t>ﾁｰﾑもへい</t>
  </si>
  <si>
    <t>ﾁｭｳｵｳ</t>
  </si>
  <si>
    <t>中央高等学校</t>
  </si>
  <si>
    <t>中央</t>
  </si>
  <si>
    <t>中央中学校</t>
  </si>
  <si>
    <t>ﾁｭｳｹﾞｲ</t>
  </si>
  <si>
    <t>中芸高等学校</t>
  </si>
  <si>
    <t>中芸</t>
  </si>
  <si>
    <t>ﾂｷﾅﾀﾞ</t>
  </si>
  <si>
    <t>月灘中学校</t>
  </si>
  <si>
    <t>月灘</t>
  </si>
  <si>
    <t>ﾄｳｶﾜ</t>
  </si>
  <si>
    <t>十川中学校</t>
  </si>
  <si>
    <t>十川</t>
  </si>
  <si>
    <t>ﾄｳﾌﾞAC</t>
  </si>
  <si>
    <t>東部ＡＣ</t>
  </si>
  <si>
    <t>東部AC</t>
  </si>
  <si>
    <t>ﾄｵｶﾜｸﾗﾌﾞ</t>
  </si>
  <si>
    <t>十川クラブ</t>
  </si>
  <si>
    <t>十川ｸﾗﾌﾞ</t>
  </si>
  <si>
    <t>ﾄｹｲﾀﾞｲｸﾗﾌﾞ</t>
  </si>
  <si>
    <t>時計台クラブ</t>
  </si>
  <si>
    <t>時計台ｸﾗﾌﾞ</t>
  </si>
  <si>
    <t>ﾄｻ</t>
  </si>
  <si>
    <t>土佐高等学校</t>
  </si>
  <si>
    <t>土佐</t>
  </si>
  <si>
    <t>土佐中学校</t>
  </si>
  <si>
    <t>ﾄｻAC</t>
  </si>
  <si>
    <t>土佐ＡＣ</t>
  </si>
  <si>
    <t>土佐AC</t>
  </si>
  <si>
    <t>ﾄｻJAC</t>
  </si>
  <si>
    <t>土佐ＪＡＣ</t>
  </si>
  <si>
    <t>土佐JAC</t>
  </si>
  <si>
    <t>ﾄｻｼﾞｭｸ</t>
  </si>
  <si>
    <t>土佐塾高等学校</t>
  </si>
  <si>
    <t>土佐塾</t>
  </si>
  <si>
    <t>土佐塾中学校</t>
  </si>
  <si>
    <t>ﾄｻｼﾞｮｼ</t>
  </si>
  <si>
    <t>土佐女子高等学校</t>
  </si>
  <si>
    <t>土佐女</t>
  </si>
  <si>
    <t>土佐女子中学校</t>
  </si>
  <si>
    <t>ﾄｻﾁｮｳ</t>
  </si>
  <si>
    <t>土佐町中学校</t>
  </si>
  <si>
    <t>土佐町</t>
  </si>
  <si>
    <t>ﾄｻﾁｮｳﾀｲｲｸｶｲ</t>
  </si>
  <si>
    <t>土佐町体育会</t>
  </si>
  <si>
    <t>ﾄｻﾐﾅﾐ</t>
  </si>
  <si>
    <t>土佐南中学校</t>
  </si>
  <si>
    <t>土佐南</t>
  </si>
  <si>
    <t>ﾄｻﾔﾏ</t>
  </si>
  <si>
    <t>土佐山中学校</t>
  </si>
  <si>
    <t>土佐山</t>
  </si>
  <si>
    <t>ﾄﾋﾞｶﾞｲｹ</t>
  </si>
  <si>
    <t>鳶ヶ池中学校</t>
  </si>
  <si>
    <t>鳶ヶ池</t>
  </si>
  <si>
    <t>ﾄﾗﾝﾌｨ</t>
  </si>
  <si>
    <t>tranfi</t>
  </si>
  <si>
    <t>ﾅｶｶﾞﾜｳﾁ</t>
  </si>
  <si>
    <t>中川内中学校</t>
  </si>
  <si>
    <t>中川内</t>
  </si>
  <si>
    <t>ﾅｶｽｼﾞ</t>
  </si>
  <si>
    <t>中筋中学校</t>
  </si>
  <si>
    <t>中筋</t>
  </si>
  <si>
    <t>ﾅｶﾂｼﾞｭﾆｱ</t>
  </si>
  <si>
    <t>中津ジュニア</t>
  </si>
  <si>
    <t>中津ｼﾞｭﾆｱ</t>
  </si>
  <si>
    <t>ﾅｶﾑﾗ</t>
  </si>
  <si>
    <t>中村高等学校</t>
  </si>
  <si>
    <t>中村</t>
  </si>
  <si>
    <t>中村中学校</t>
  </si>
  <si>
    <t>ﾅｶﾑﾗJAC</t>
  </si>
  <si>
    <t>中村ＪＡＣ</t>
  </si>
  <si>
    <t>中村JAC</t>
  </si>
  <si>
    <t>ﾅｶﾑﾗﾆｼ</t>
  </si>
  <si>
    <t>中村西中学校</t>
  </si>
  <si>
    <t>中村西</t>
  </si>
  <si>
    <t>ﾅｶﾔﾏ</t>
  </si>
  <si>
    <t>中山中学校</t>
  </si>
  <si>
    <t>中山</t>
  </si>
  <si>
    <t>ﾅﾊﾘ</t>
  </si>
  <si>
    <t>奈半利中学校</t>
  </si>
  <si>
    <t>奈半利</t>
  </si>
  <si>
    <t>ﾅﾊﾘﾘｸｼﾞｮｳｸﾗﾌﾞ</t>
  </si>
  <si>
    <t>奈半利陸上クラブ</t>
  </si>
  <si>
    <t>奈半利陸上ｸﾗﾌﾞ</t>
  </si>
  <si>
    <t>ﾅﾒｶﾜ</t>
  </si>
  <si>
    <t>行川中学校</t>
  </si>
  <si>
    <t>行川</t>
  </si>
  <si>
    <t>ﾅﾝｶｲ</t>
  </si>
  <si>
    <t>南海中学校</t>
  </si>
  <si>
    <t>南海</t>
  </si>
  <si>
    <t>ﾅﾝｺﾞｸｼﾔｸｼｮ</t>
  </si>
  <si>
    <t>南国市役所</t>
  </si>
  <si>
    <t>ﾅﾝｺﾞｸﾃﾂｼﾞﾝｸﾗﾌﾞ</t>
  </si>
  <si>
    <t>南国鉄人クラブ</t>
  </si>
  <si>
    <t>南国鉄人ｸﾗﾌﾞ</t>
  </si>
  <si>
    <t>ﾅﾝｺﾞｸﾘｸｼﾞｮｳｸﾗﾌﾞ</t>
  </si>
  <si>
    <t>南国陸上クラブ</t>
  </si>
  <si>
    <t>南国陸上ｸ</t>
  </si>
  <si>
    <t>ﾆｼ</t>
  </si>
  <si>
    <t>高知西高等学校</t>
  </si>
  <si>
    <t>西</t>
  </si>
  <si>
    <t>ﾆｼﾄｻ</t>
  </si>
  <si>
    <t>西土佐中学校</t>
  </si>
  <si>
    <t>西土佐</t>
  </si>
  <si>
    <t>ﾆｼﾄｻJAC</t>
  </si>
  <si>
    <t>西土佐ＪＡＣ</t>
  </si>
  <si>
    <t>西土佐JAC</t>
  </si>
  <si>
    <t>ﾆｼﾐﾈ</t>
  </si>
  <si>
    <t>西峰中学校</t>
  </si>
  <si>
    <t>西峰</t>
  </si>
  <si>
    <t>ﾆﾖﾄﾞ</t>
  </si>
  <si>
    <t>仁淀高等学校</t>
  </si>
  <si>
    <t>仁淀</t>
  </si>
  <si>
    <t>仁淀中学校</t>
  </si>
  <si>
    <t>ﾇﾉ</t>
  </si>
  <si>
    <t>布中学校</t>
  </si>
  <si>
    <t>布</t>
  </si>
  <si>
    <t>ﾉｲﾁ</t>
  </si>
  <si>
    <t>野市中学校</t>
  </si>
  <si>
    <t>野市</t>
  </si>
  <si>
    <t>ﾉｲﾁJAC</t>
  </si>
  <si>
    <t>野市ＪＡＣ</t>
  </si>
  <si>
    <t>野市JAC</t>
  </si>
  <si>
    <t>ﾉﾈ</t>
  </si>
  <si>
    <t>野根中学校</t>
  </si>
  <si>
    <t>野根</t>
  </si>
  <si>
    <t>ﾊｼｶﾞﾐ</t>
  </si>
  <si>
    <t>橋上中学校</t>
  </si>
  <si>
    <t>橋上</t>
  </si>
  <si>
    <t>ﾊｼｶﾞﾐｸﾗﾌﾞ</t>
  </si>
  <si>
    <t>橋上クラブ</t>
  </si>
  <si>
    <t>橋上ｸﾗﾌﾞ</t>
  </si>
  <si>
    <t>ﾊﾀﾉｳｷﾞｮｳ</t>
  </si>
  <si>
    <t>幡多農業高等学校</t>
  </si>
  <si>
    <t>幡多農</t>
  </si>
  <si>
    <t>ﾊﾀﾔﾏ</t>
  </si>
  <si>
    <t>畑山中学校</t>
  </si>
  <si>
    <t>畑山</t>
  </si>
  <si>
    <t>ﾊﾀﾘｸｼﾞｮｳｸﾗﾌﾞ</t>
  </si>
  <si>
    <t>幡多陸上クラブ</t>
  </si>
  <si>
    <t>幡多陸上ｸ</t>
  </si>
  <si>
    <t>ﾊﾟﾃｨｵ</t>
  </si>
  <si>
    <t>パティオ</t>
  </si>
  <si>
    <t>ﾊﾈ</t>
  </si>
  <si>
    <t>羽根中学校</t>
  </si>
  <si>
    <t>羽根</t>
  </si>
  <si>
    <t>ﾊﾈﾘｸｼﾞｮｳｸﾗﾌﾞ</t>
  </si>
  <si>
    <t>羽根陸上クラブ</t>
  </si>
  <si>
    <t>羽根陸上ｸﾗﾌﾞ</t>
  </si>
  <si>
    <t>ﾊﾔﾏ</t>
  </si>
  <si>
    <t>葉山中学校</t>
  </si>
  <si>
    <t>葉山</t>
  </si>
  <si>
    <t>ﾊﾙﾉ</t>
  </si>
  <si>
    <t>春野高等学校</t>
  </si>
  <si>
    <t>春野</t>
  </si>
  <si>
    <t>春野中学校</t>
  </si>
  <si>
    <t>ﾊﾙﾉJAC</t>
  </si>
  <si>
    <t>春野ＪＡＣ</t>
  </si>
  <si>
    <t>春野JAC</t>
  </si>
  <si>
    <t>ﾋﾞｰｸﾗﾌﾞ</t>
  </si>
  <si>
    <t>Ｂクラブ</t>
  </si>
  <si>
    <t>Bｸﾗﾌﾞ</t>
  </si>
  <si>
    <t>ﾋｶﾞｼ</t>
  </si>
  <si>
    <t>高知東高等学校</t>
  </si>
  <si>
    <t>東</t>
  </si>
  <si>
    <t>ﾋｶﾞｼｶﾞﾜ</t>
  </si>
  <si>
    <t>東川中学校</t>
  </si>
  <si>
    <t>東川</t>
  </si>
  <si>
    <t>ﾋｶﾞｼｺｳｷﾞｮｳ</t>
  </si>
  <si>
    <t>高知東工業高等学校</t>
  </si>
  <si>
    <t>東工</t>
  </si>
  <si>
    <t>ﾋｶﾞｼﾂﾉ</t>
  </si>
  <si>
    <t>東津野中学校</t>
  </si>
  <si>
    <t>東津野</t>
  </si>
  <si>
    <t>ﾋｶﾞｼﾅｶｽｼﾞ</t>
  </si>
  <si>
    <t>東中筋中学校</t>
  </si>
  <si>
    <t>東中筋</t>
  </si>
  <si>
    <t>ﾋﾀﾞｶ</t>
  </si>
  <si>
    <t>日高中学校</t>
  </si>
  <si>
    <t>日高</t>
  </si>
  <si>
    <t>ﾋﾛｾ</t>
  </si>
  <si>
    <t>弘瀬中学校</t>
  </si>
  <si>
    <t>弘瀬</t>
  </si>
  <si>
    <t>ﾋﾛﾐ</t>
  </si>
  <si>
    <t>弘見中学校</t>
  </si>
  <si>
    <t>弘見</t>
  </si>
  <si>
    <t>ﾌｿﾞｸ</t>
  </si>
  <si>
    <t>附属中学校</t>
  </si>
  <si>
    <t>附属</t>
  </si>
  <si>
    <t>ﾍﾜ</t>
  </si>
  <si>
    <t>戸波中学校</t>
  </si>
  <si>
    <t>戸波</t>
  </si>
  <si>
    <t>ﾎｸﾘｮｳ</t>
  </si>
  <si>
    <t>北陵中学校</t>
  </si>
  <si>
    <t>北陵</t>
  </si>
  <si>
    <t>ﾎﾝｶﾞﾜ</t>
  </si>
  <si>
    <t>本川中学校</t>
  </si>
  <si>
    <t>本川</t>
  </si>
  <si>
    <t>ﾏﾎﾛﾊﾞｸﾗﾌﾞﾅﾝｺｸ</t>
  </si>
  <si>
    <t>まほろばクラブ南国</t>
  </si>
  <si>
    <t>まほろば南国</t>
  </si>
  <si>
    <t>ﾏﾙﾉｳﾁ</t>
  </si>
  <si>
    <t>丸の内高等学校</t>
  </si>
  <si>
    <t>丸の内</t>
  </si>
  <si>
    <t>ﾐｻﾄ</t>
  </si>
  <si>
    <t>三里中学校</t>
  </si>
  <si>
    <t>三里</t>
  </si>
  <si>
    <t>ﾐﾅﾐ</t>
  </si>
  <si>
    <t>高知南高等学校</t>
  </si>
  <si>
    <t>南</t>
  </si>
  <si>
    <t>ﾐﾊﾗ</t>
  </si>
  <si>
    <t>三原中学校</t>
  </si>
  <si>
    <t>三原</t>
  </si>
  <si>
    <t>ﾐﾛｸﾘｸｼﾞｮｳｸﾗﾌﾞ</t>
  </si>
  <si>
    <t>ミロク陸上クラブ</t>
  </si>
  <si>
    <t>ﾐﾛｸ陸上ｸ</t>
  </si>
  <si>
    <t>ﾑﾛﾄ</t>
  </si>
  <si>
    <t>室戸高等学校</t>
  </si>
  <si>
    <t>室戸</t>
  </si>
  <si>
    <t>室戸中学校</t>
  </si>
  <si>
    <t>ﾑﾛﾄ/ﾃｲｼﾞｾｲ</t>
  </si>
  <si>
    <t>室戸高等学校/定時制</t>
  </si>
  <si>
    <t>室戸/定</t>
  </si>
  <si>
    <t>ﾑﾛﾄｼﾔｸｼｮ</t>
  </si>
  <si>
    <t>室戸市役所</t>
  </si>
  <si>
    <t>ﾑﾛﾄﾋｶﾞｼ</t>
  </si>
  <si>
    <t>室戸東中学校</t>
  </si>
  <si>
    <t>室戸東</t>
  </si>
  <si>
    <t>ﾑﾛﾄﾐｻｷ</t>
  </si>
  <si>
    <t>室戸岬中学校</t>
  </si>
  <si>
    <t>室戸岬</t>
  </si>
  <si>
    <t>ﾑﾛﾄﾗﾝﾆﾝｸﾞｸﾗﾌﾞ</t>
  </si>
  <si>
    <t>むろとランニングクラブ</t>
  </si>
  <si>
    <t>むろとRC</t>
  </si>
  <si>
    <t>ﾒｲｼﾞ</t>
  </si>
  <si>
    <t>明治中学校</t>
  </si>
  <si>
    <t>明治</t>
  </si>
  <si>
    <t>ﾒｲﾄｸｷﾞｼﾞｭｸ</t>
  </si>
  <si>
    <t>明徳義塾高等学校</t>
  </si>
  <si>
    <t>明徳義塾</t>
  </si>
  <si>
    <t>明徳義塾中学校</t>
  </si>
  <si>
    <t>ﾓｼﾏ</t>
  </si>
  <si>
    <t>母島中学校</t>
  </si>
  <si>
    <t>母島</t>
  </si>
  <si>
    <t>ﾓﾄﾔﾏAC</t>
  </si>
  <si>
    <t>もとやまＡＣ</t>
  </si>
  <si>
    <t>もとやまAC</t>
  </si>
  <si>
    <t>ﾔｽ</t>
  </si>
  <si>
    <t>夜須中学校</t>
  </si>
  <si>
    <t>夜須</t>
  </si>
  <si>
    <t>ﾔｽJSC</t>
  </si>
  <si>
    <t>夜須ＪＳＣ</t>
  </si>
  <si>
    <t>夜須JSC</t>
  </si>
  <si>
    <t>ﾔｽﾀﾞ</t>
  </si>
  <si>
    <t>安田中学校</t>
  </si>
  <si>
    <t>安田</t>
  </si>
  <si>
    <t>ﾔﾂｶ</t>
  </si>
  <si>
    <t>八束中学校</t>
  </si>
  <si>
    <t>八束</t>
  </si>
  <si>
    <t>ﾔﾅｾﾞ</t>
  </si>
  <si>
    <t>魚梁瀬中学校</t>
  </si>
  <si>
    <t>魚梁瀬</t>
  </si>
  <si>
    <t>ﾔﾏﾀﾞ</t>
  </si>
  <si>
    <t>山田高等学校</t>
  </si>
  <si>
    <t>山田</t>
  </si>
  <si>
    <t>ﾔﾏﾀﾞ/ﾃｲｼﾞｾｲ</t>
  </si>
  <si>
    <t>山田高等学校/定時制</t>
  </si>
  <si>
    <t>山田/定</t>
  </si>
  <si>
    <t>ﾔﾏﾀﾞｸﾗﾌﾞ</t>
  </si>
  <si>
    <t>山田クラブ</t>
  </si>
  <si>
    <t>山田ｸﾗﾌﾞ</t>
  </si>
  <si>
    <t>ﾕｽﾊﾗ</t>
  </si>
  <si>
    <t>梼原高等学校</t>
  </si>
  <si>
    <t>梼原</t>
  </si>
  <si>
    <t>梼原中学校</t>
  </si>
  <si>
    <t>ﾖｺﾊﾏ</t>
  </si>
  <si>
    <t>横浜中学校</t>
  </si>
  <si>
    <t>横浜</t>
  </si>
  <si>
    <t>ﾗﾝﾗﾝｸﾗﾌﾞ</t>
  </si>
  <si>
    <t>らんらんクラブ</t>
  </si>
  <si>
    <t>らんらんｸ</t>
  </si>
  <si>
    <t>ﾘｸｼﾞｮｳｼﾞｴｲﾀｲｺｳﾁ</t>
  </si>
  <si>
    <t>第50普通科連隊</t>
  </si>
  <si>
    <t>ﾘｮｳﾏRun&amp;Peace</t>
  </si>
  <si>
    <t>龍馬Ｒｕｎ＆Ｐｅａｃｅ</t>
  </si>
  <si>
    <t>龍馬Run&amp;Peace</t>
  </si>
  <si>
    <t>ﾚｲﾎｸ</t>
  </si>
  <si>
    <t>嶺北高等学校</t>
  </si>
  <si>
    <t>嶺北</t>
  </si>
  <si>
    <t>嶺北中学校</t>
  </si>
  <si>
    <t>ﾚｽｷｭｰﾄｻ</t>
  </si>
  <si>
    <t>レスキュー土佐</t>
  </si>
  <si>
    <t>ﾚｽｷｭｰ土佐</t>
  </si>
  <si>
    <t>ﾜﾀﾞｸﾗﾌﾞ</t>
  </si>
  <si>
    <t>ワダクラブ</t>
  </si>
  <si>
    <t>ﾜﾗﾋﾞｵｶ</t>
  </si>
  <si>
    <t>蕨岡中学校</t>
  </si>
  <si>
    <t>蕨岡</t>
  </si>
  <si>
    <t>大月クラブ</t>
  </si>
  <si>
    <t>大月ｸﾗﾌﾞ</t>
  </si>
  <si>
    <t>N1</t>
  </si>
  <si>
    <t>N2</t>
  </si>
  <si>
    <t>N3</t>
  </si>
  <si>
    <t>ｔｒａｎｆｉ</t>
  </si>
  <si>
    <t>S1</t>
    <phoneticPr fontId="3"/>
  </si>
  <si>
    <t>CODE</t>
  </si>
  <si>
    <t>種目名カナ</t>
  </si>
  <si>
    <t>正式種目名</t>
  </si>
  <si>
    <t>種目名</t>
  </si>
  <si>
    <t>単位</t>
  </si>
  <si>
    <t xml:space="preserve">001   </t>
  </si>
  <si>
    <t>60ﾒｰﾄﾙ</t>
  </si>
  <si>
    <t>６０ｍ</t>
  </si>
  <si>
    <t xml:space="preserve"> 0-sec</t>
  </si>
  <si>
    <t>一般</t>
    <rPh sb="0" eb="2">
      <t>イッパン</t>
    </rPh>
    <phoneticPr fontId="3"/>
  </si>
  <si>
    <t>男子</t>
    <rPh sb="0" eb="2">
      <t>ダンシ</t>
    </rPh>
    <phoneticPr fontId="1"/>
  </si>
  <si>
    <t>１００ｍ</t>
  </si>
  <si>
    <t>一般男子１００ｍ</t>
  </si>
  <si>
    <t>002</t>
  </si>
  <si>
    <t>0</t>
  </si>
  <si>
    <t>00200</t>
  </si>
  <si>
    <t>0000</t>
  </si>
  <si>
    <t xml:space="preserve">002   </t>
  </si>
  <si>
    <t>100ﾒｰﾄﾙ</t>
  </si>
  <si>
    <t>２００ｍ</t>
  </si>
  <si>
    <t>一般男子２００ｍ</t>
  </si>
  <si>
    <t>003</t>
  </si>
  <si>
    <t>00300</t>
  </si>
  <si>
    <t>000</t>
  </si>
  <si>
    <t xml:space="preserve">003   </t>
  </si>
  <si>
    <t>200ﾒｰﾄﾙ</t>
  </si>
  <si>
    <t>４００ｍ</t>
  </si>
  <si>
    <t>一般男子４００ｍ</t>
  </si>
  <si>
    <t>005</t>
  </si>
  <si>
    <t>00500</t>
  </si>
  <si>
    <t>00</t>
  </si>
  <si>
    <t xml:space="preserve">004   </t>
  </si>
  <si>
    <t>300ﾒｰﾄﾙ</t>
  </si>
  <si>
    <t>３００ｍ</t>
  </si>
  <si>
    <t>８００ｍ</t>
  </si>
  <si>
    <t>一般男子８００ｍ</t>
  </si>
  <si>
    <t>006</t>
  </si>
  <si>
    <t>00600</t>
  </si>
  <si>
    <t xml:space="preserve">005   </t>
  </si>
  <si>
    <t>400ﾒｰﾄﾙ</t>
  </si>
  <si>
    <t>１５００ｍ</t>
  </si>
  <si>
    <t>一般男子１５００ｍ</t>
  </si>
  <si>
    <t>008</t>
  </si>
  <si>
    <t>00800</t>
  </si>
  <si>
    <t xml:space="preserve">006   </t>
  </si>
  <si>
    <t>800ﾒｰﾄﾙ</t>
  </si>
  <si>
    <t>５０００ｍ</t>
  </si>
  <si>
    <t>一般男子５０００ｍ</t>
  </si>
  <si>
    <t>011</t>
  </si>
  <si>
    <t>01100</t>
  </si>
  <si>
    <t xml:space="preserve">007   </t>
  </si>
  <si>
    <t>1000ﾒｰﾄﾙ</t>
  </si>
  <si>
    <t>１０００ｍ</t>
  </si>
  <si>
    <t>１１０ｍＨ</t>
  </si>
  <si>
    <t>一般男子１１０ｍＨ</t>
  </si>
  <si>
    <t>034</t>
  </si>
  <si>
    <t>03400</t>
  </si>
  <si>
    <t xml:space="preserve">008   </t>
  </si>
  <si>
    <t>1500ﾒｰﾄﾙ</t>
  </si>
  <si>
    <t>一般男子走高跳</t>
  </si>
  <si>
    <t>071</t>
  </si>
  <si>
    <t>07100</t>
  </si>
  <si>
    <t xml:space="preserve">009   </t>
  </si>
  <si>
    <t>2000ﾒｰﾄﾙ</t>
  </si>
  <si>
    <t>２０００ｍ</t>
  </si>
  <si>
    <t>一般男子走幅跳</t>
  </si>
  <si>
    <t>073</t>
  </si>
  <si>
    <t>07300</t>
  </si>
  <si>
    <t xml:space="preserve">010   </t>
  </si>
  <si>
    <t>3000ﾒｰﾄﾙ</t>
  </si>
  <si>
    <t>３０００ｍ</t>
  </si>
  <si>
    <t>三段跳</t>
    <rPh sb="0" eb="2">
      <t>サンダン</t>
    </rPh>
    <rPh sb="2" eb="3">
      <t>ト</t>
    </rPh>
    <phoneticPr fontId="3"/>
  </si>
  <si>
    <t>一般男子三段跳</t>
  </si>
  <si>
    <t>074</t>
  </si>
  <si>
    <t>07400</t>
  </si>
  <si>
    <t>A</t>
  </si>
  <si>
    <t>10</t>
  </si>
  <si>
    <t xml:space="preserve">011   </t>
  </si>
  <si>
    <t>5000ﾒｰﾄﾙ</t>
  </si>
  <si>
    <t>一般男子高校砲丸投</t>
  </si>
  <si>
    <t>082</t>
  </si>
  <si>
    <t>3</t>
  </si>
  <si>
    <t>08230</t>
  </si>
  <si>
    <t>B</t>
  </si>
  <si>
    <t>11</t>
  </si>
  <si>
    <t xml:space="preserve">012   </t>
  </si>
  <si>
    <t>10000ﾒｰﾄﾙ</t>
  </si>
  <si>
    <t>１００００ｍ</t>
  </si>
  <si>
    <t>一般男子一般砲丸投</t>
  </si>
  <si>
    <t>081</t>
  </si>
  <si>
    <t>4</t>
  </si>
  <si>
    <t>08140</t>
  </si>
  <si>
    <t>C</t>
  </si>
  <si>
    <t>12</t>
  </si>
  <si>
    <t xml:space="preserve">013   </t>
  </si>
  <si>
    <t>15000ﾒｰﾄﾙ</t>
  </si>
  <si>
    <t>１５０００ｍ</t>
  </si>
  <si>
    <t>一般男子やり投</t>
  </si>
  <si>
    <t>092</t>
  </si>
  <si>
    <t>09200</t>
  </si>
  <si>
    <t>D</t>
  </si>
  <si>
    <t>13</t>
  </si>
  <si>
    <t xml:space="preserve">014   </t>
  </si>
  <si>
    <t>20000ﾒｰﾄﾙ</t>
  </si>
  <si>
    <t>２００００ｍ</t>
  </si>
  <si>
    <t>女子</t>
    <rPh sb="0" eb="2">
      <t>ジョシ</t>
    </rPh>
    <phoneticPr fontId="1"/>
  </si>
  <si>
    <t>一般女子１００ｍ</t>
  </si>
  <si>
    <t>E</t>
  </si>
  <si>
    <t>14</t>
  </si>
  <si>
    <t xml:space="preserve">015   </t>
  </si>
  <si>
    <t>25000ﾒｰﾄﾙ</t>
  </si>
  <si>
    <t>２５０００ｍ</t>
  </si>
  <si>
    <t>一般女子２００ｍ</t>
  </si>
  <si>
    <t>F</t>
  </si>
  <si>
    <t>15</t>
  </si>
  <si>
    <t xml:space="preserve">016   </t>
  </si>
  <si>
    <t>30000ﾒｰﾄﾙ</t>
  </si>
  <si>
    <t>３００００ｍ</t>
  </si>
  <si>
    <t>一般女子４００ｍ</t>
  </si>
  <si>
    <t>G</t>
  </si>
  <si>
    <t>16</t>
  </si>
  <si>
    <t xml:space="preserve">017   </t>
  </si>
  <si>
    <t>1ｼﾞｶﾝｿｳ</t>
  </si>
  <si>
    <t>１時間走</t>
  </si>
  <si>
    <t>一般女子８００ｍ</t>
  </si>
  <si>
    <t>H</t>
  </si>
  <si>
    <t>17</t>
  </si>
  <si>
    <t xml:space="preserve">018   </t>
  </si>
  <si>
    <t>1ﾏｲﾙ</t>
  </si>
  <si>
    <t>１マイル</t>
  </si>
  <si>
    <t>一般女子１５００ｍ</t>
  </si>
  <si>
    <t>I</t>
  </si>
  <si>
    <t>18</t>
  </si>
  <si>
    <t xml:space="preserve">019   </t>
  </si>
  <si>
    <t>2ﾏｲﾙ</t>
  </si>
  <si>
    <t>２マイル</t>
  </si>
  <si>
    <t>一般女子３０００ｍ</t>
  </si>
  <si>
    <t>010</t>
  </si>
  <si>
    <t>01000</t>
  </si>
  <si>
    <t>J</t>
  </si>
  <si>
    <t>19</t>
  </si>
  <si>
    <t xml:space="preserve">031   </t>
  </si>
  <si>
    <t>ﾀﾞﾝｼﾁｭｳｶﾞｸ 100mH (0.762m)</t>
  </si>
  <si>
    <t>男中１００ｍＨ(0.762m)</t>
  </si>
  <si>
    <t>１００ｍＨ(0.762m)</t>
  </si>
  <si>
    <t>１００ｍＨ</t>
  </si>
  <si>
    <t>一般女子１００ｍＨ</t>
  </si>
  <si>
    <t>044</t>
  </si>
  <si>
    <t>04400</t>
  </si>
  <si>
    <t>K</t>
  </si>
  <si>
    <t>20</t>
  </si>
  <si>
    <t xml:space="preserve">032   </t>
  </si>
  <si>
    <t>ﾀﾞﾝｼﾁｭｳｶﾞｸ 110mH (0.914m)</t>
  </si>
  <si>
    <t>男中１１０ｍＨ(0.914m)</t>
  </si>
  <si>
    <t>１１０ｍＨ(0.914m)</t>
  </si>
  <si>
    <t>一般女子走高跳</t>
  </si>
  <si>
    <t>L</t>
  </si>
  <si>
    <t>21</t>
  </si>
  <si>
    <t xml:space="preserve">033   </t>
  </si>
  <si>
    <t>ﾀﾞﾝｼｺｳｺｳ 110mJH (0.991m)</t>
  </si>
  <si>
    <t>男高１１０ｍＪＨ(0.991m)</t>
  </si>
  <si>
    <t>１１０ｍＨ(0.991m)</t>
  </si>
  <si>
    <t>一般女子走幅跳</t>
  </si>
  <si>
    <t>M</t>
  </si>
  <si>
    <t>22</t>
  </si>
  <si>
    <t xml:space="preserve">034   </t>
  </si>
  <si>
    <t>ﾀﾞﾝｼ 110mH (1.067m)</t>
  </si>
  <si>
    <t>男１１０ｍＨ(1.067m)</t>
  </si>
  <si>
    <t>１１０ｍＨ(1.067m)</t>
  </si>
  <si>
    <t>一般女子砲丸投</t>
  </si>
  <si>
    <t>084</t>
  </si>
  <si>
    <t>08400</t>
  </si>
  <si>
    <t>N</t>
  </si>
  <si>
    <t>23</t>
  </si>
  <si>
    <t xml:space="preserve">035   </t>
  </si>
  <si>
    <t>ﾀﾞﾝｼ 200mH (0.762m)</t>
  </si>
  <si>
    <t>男２００ｍＨ(0.762m)</t>
  </si>
  <si>
    <t>２００ｍＨ(0.762m)</t>
  </si>
  <si>
    <t>一般女子やり投</t>
  </si>
  <si>
    <t>093</t>
  </si>
  <si>
    <t>09300</t>
  </si>
  <si>
    <t>O</t>
  </si>
  <si>
    <t>24</t>
  </si>
  <si>
    <t xml:space="preserve">036   </t>
  </si>
  <si>
    <t>ﾀﾞﾝｼ 400mH (0.762m)</t>
  </si>
  <si>
    <t>男４００ｍＨ(0.762m)</t>
  </si>
  <si>
    <t>４００ｍＨ(0.762m)</t>
  </si>
  <si>
    <t>中学</t>
    <rPh sb="0" eb="2">
      <t>チュウガク</t>
    </rPh>
    <phoneticPr fontId="3"/>
  </si>
  <si>
    <t>中学男子１００ｍ</t>
  </si>
  <si>
    <t>00220</t>
  </si>
  <si>
    <t>P</t>
  </si>
  <si>
    <t>25</t>
  </si>
  <si>
    <t xml:space="preserve">037   </t>
  </si>
  <si>
    <t>ﾀﾞﾝｼ 400mH (0.914m)</t>
  </si>
  <si>
    <t>男４００ｍＨ(0.914m)</t>
  </si>
  <si>
    <t>４００ｍＨ(0.914m)</t>
  </si>
  <si>
    <t>中学男子２００ｍ</t>
  </si>
  <si>
    <t>00320</t>
  </si>
  <si>
    <t>Q</t>
  </si>
  <si>
    <t>26</t>
  </si>
  <si>
    <t xml:space="preserve">041   </t>
  </si>
  <si>
    <t>ｼﾞｮｼﾁｭｳｶﾞｸ 80mH (0.762m)</t>
  </si>
  <si>
    <t>女中８０ｍＨ</t>
  </si>
  <si>
    <t>８０ｍＨ(0.762m)</t>
  </si>
  <si>
    <t>中学男子４００ｍ</t>
  </si>
  <si>
    <t>00520</t>
  </si>
  <si>
    <t>R</t>
  </si>
  <si>
    <t>27</t>
  </si>
  <si>
    <t xml:space="preserve">042   </t>
  </si>
  <si>
    <t>ｼﾞｮｼﾁｭｳｶﾞｸ 100mH (0.762m)</t>
  </si>
  <si>
    <t>女中１００ｍＨ(0.762m)</t>
  </si>
  <si>
    <t>中学男子８００ｍ</t>
  </si>
  <si>
    <t>00620</t>
  </si>
  <si>
    <t>S</t>
  </si>
  <si>
    <t>28</t>
  </si>
  <si>
    <t xml:space="preserve">043   </t>
  </si>
  <si>
    <t>ｼﾞｮｼ 80mH (0.762m)</t>
  </si>
  <si>
    <t>女８０ｍＨ(0.762m)</t>
  </si>
  <si>
    <t>中学男子１５００ｍ</t>
  </si>
  <si>
    <t>00820</t>
  </si>
  <si>
    <t>T</t>
  </si>
  <si>
    <t>29</t>
  </si>
  <si>
    <t xml:space="preserve">044   </t>
  </si>
  <si>
    <t>ｼﾞｮｼ 100mH (0.838m)</t>
  </si>
  <si>
    <t>女１００ｍＨ(0.838m)</t>
  </si>
  <si>
    <t>１００ｍＨ(0.838m)</t>
  </si>
  <si>
    <t>中学男子３０００ｍ</t>
  </si>
  <si>
    <t>01020</t>
  </si>
  <si>
    <t>U</t>
  </si>
  <si>
    <t>30</t>
  </si>
  <si>
    <t xml:space="preserve">045   </t>
  </si>
  <si>
    <t>ｼﾞｮｼ 200mH (0.762m)</t>
  </si>
  <si>
    <t>女２００ｍＨ(0.762m)</t>
  </si>
  <si>
    <t>中学男子１１０ｍＨ</t>
  </si>
  <si>
    <t>032</t>
  </si>
  <si>
    <t>03220</t>
  </si>
  <si>
    <t>V</t>
  </si>
  <si>
    <t>31</t>
  </si>
  <si>
    <t xml:space="preserve">046   </t>
  </si>
  <si>
    <t>ｼﾞｮｼ 400mH (0.762m)</t>
  </si>
  <si>
    <t>女４００ｍＨ(0.762m)</t>
  </si>
  <si>
    <t>中学男子走高跳</t>
  </si>
  <si>
    <t>07120</t>
  </si>
  <si>
    <t>W</t>
  </si>
  <si>
    <t>32</t>
  </si>
  <si>
    <t xml:space="preserve">051   </t>
  </si>
  <si>
    <t>1500mｼｮｳｶﾞｲ</t>
  </si>
  <si>
    <t>１５００ｍ障害</t>
  </si>
  <si>
    <t>１５００ｍＳＣ</t>
  </si>
  <si>
    <t>中学男子走幅跳</t>
  </si>
  <si>
    <t>07320</t>
  </si>
  <si>
    <t>X</t>
  </si>
  <si>
    <t>33</t>
  </si>
  <si>
    <t xml:space="preserve">052   </t>
  </si>
  <si>
    <t>2000mｼｮｳｶﾞｲ</t>
  </si>
  <si>
    <t>２０００ｍ障害</t>
  </si>
  <si>
    <t>２０００ｍＳＣ</t>
  </si>
  <si>
    <t>三段跳</t>
    <rPh sb="0" eb="3">
      <t>サンダント</t>
    </rPh>
    <phoneticPr fontId="3"/>
  </si>
  <si>
    <t>中学男子三段跳</t>
  </si>
  <si>
    <t>07420</t>
  </si>
  <si>
    <t>Y</t>
  </si>
  <si>
    <t>34</t>
  </si>
  <si>
    <t xml:space="preserve">053   </t>
  </si>
  <si>
    <t>3000mｼｮｳｶﾞｲ</t>
  </si>
  <si>
    <t>３０００ｍ障害(914mm)</t>
  </si>
  <si>
    <t>３０００ｍＳＣ</t>
  </si>
  <si>
    <t>中学男子砲丸投</t>
  </si>
  <si>
    <t>083</t>
  </si>
  <si>
    <t>08320</t>
  </si>
  <si>
    <t>Z</t>
  </si>
  <si>
    <t>35</t>
  </si>
  <si>
    <t xml:space="preserve">054   </t>
  </si>
  <si>
    <t>３０００ｍ障害(762mm)</t>
  </si>
  <si>
    <t>中学女子１００ｍ</t>
  </si>
  <si>
    <t>36</t>
  </si>
  <si>
    <t xml:space="preserve">060   </t>
  </si>
  <si>
    <t>3000mｷｮｳﾎ</t>
  </si>
  <si>
    <t>３０００ｍ競歩</t>
  </si>
  <si>
    <t>３０００ｍＷ</t>
  </si>
  <si>
    <t>中学女子２００ｍ</t>
  </si>
  <si>
    <t>b</t>
  </si>
  <si>
    <t>37</t>
  </si>
  <si>
    <t xml:space="preserve">061   </t>
  </si>
  <si>
    <t>5000mｷｮｳﾎ</t>
  </si>
  <si>
    <t>５０００ｍ競歩</t>
  </si>
  <si>
    <t>５０００ｍＷ</t>
  </si>
  <si>
    <t>中学女子８００ｍ</t>
  </si>
  <si>
    <t>c</t>
  </si>
  <si>
    <t>38</t>
  </si>
  <si>
    <t xml:space="preserve">062   </t>
  </si>
  <si>
    <t>10000mｷｮｳﾎ</t>
  </si>
  <si>
    <t>１００００ｍ競歩</t>
  </si>
  <si>
    <t>１００００ｍＷ</t>
  </si>
  <si>
    <t>中学女子１５００ｍ</t>
  </si>
  <si>
    <t>d</t>
  </si>
  <si>
    <t>39</t>
  </si>
  <si>
    <t xml:space="preserve">063   </t>
  </si>
  <si>
    <t>20000mｷｮｳﾎ</t>
  </si>
  <si>
    <t>２００００ｍ競歩</t>
  </si>
  <si>
    <t>２００００ｍＷ</t>
  </si>
  <si>
    <t>中学女子３０００ｍ</t>
  </si>
  <si>
    <t>e</t>
  </si>
  <si>
    <t>40</t>
  </si>
  <si>
    <t xml:space="preserve">064   </t>
  </si>
  <si>
    <t>30000mｷｮｳﾎ</t>
  </si>
  <si>
    <t>３００００ｍ競歩</t>
  </si>
  <si>
    <t>３００００ｍＷ</t>
  </si>
  <si>
    <t>中学女子１００ｍＨ</t>
  </si>
  <si>
    <t>042</t>
  </si>
  <si>
    <t>04220</t>
  </si>
  <si>
    <t>f</t>
  </si>
  <si>
    <t>41</t>
  </si>
  <si>
    <t xml:space="preserve">065   </t>
  </si>
  <si>
    <t>50000mｷｮｳﾎ</t>
  </si>
  <si>
    <t>５００００ｍ競歩</t>
  </si>
  <si>
    <t>５００００ｍＷ</t>
  </si>
  <si>
    <t>中学女子走高跳</t>
  </si>
  <si>
    <t>g</t>
  </si>
  <si>
    <t>42</t>
  </si>
  <si>
    <t xml:space="preserve">066   </t>
  </si>
  <si>
    <t>2ｼﾞｶﾝｷｮｳﾎ</t>
  </si>
  <si>
    <t>２時間競歩</t>
  </si>
  <si>
    <t>２時間Ｗ</t>
  </si>
  <si>
    <t>中学女子走幅跳</t>
  </si>
  <si>
    <t>h</t>
  </si>
  <si>
    <t>43</t>
  </si>
  <si>
    <t xml:space="preserve">071   </t>
  </si>
  <si>
    <t>ﾊｼﾘﾀｶﾄﾋﾞ</t>
  </si>
  <si>
    <t>走高跳</t>
  </si>
  <si>
    <t xml:space="preserve"> 1-Ｍ</t>
  </si>
  <si>
    <t>中学女子三段跳</t>
  </si>
  <si>
    <t>i</t>
  </si>
  <si>
    <t>44</t>
  </si>
  <si>
    <t xml:space="preserve">072   </t>
  </si>
  <si>
    <t>ﾎﾞｳﾀｶﾄﾋﾞ</t>
  </si>
  <si>
    <t>棒高跳</t>
  </si>
  <si>
    <t>中学女子砲丸投</t>
  </si>
  <si>
    <t>085</t>
  </si>
  <si>
    <t>08520</t>
  </si>
  <si>
    <t>j</t>
  </si>
  <si>
    <t>45</t>
  </si>
  <si>
    <t xml:space="preserve">073   </t>
  </si>
  <si>
    <t>ﾊｼﾘﾊﾊﾞﾄﾋﾞ</t>
  </si>
  <si>
    <t>走幅跳</t>
  </si>
  <si>
    <t>小学男子１・２年５０ｍ</t>
  </si>
  <si>
    <t>421</t>
  </si>
  <si>
    <t>42111</t>
  </si>
  <si>
    <t>k</t>
  </si>
  <si>
    <t>46</t>
  </si>
  <si>
    <t xml:space="preserve">074   </t>
  </si>
  <si>
    <t>ｻﾝﾀﾞﾝﾄﾋﾞ</t>
  </si>
  <si>
    <t>三段跳</t>
  </si>
  <si>
    <t>小学男子３・４年１００ｍ</t>
  </si>
  <si>
    <t>00212</t>
  </si>
  <si>
    <t>l</t>
  </si>
  <si>
    <t>47</t>
  </si>
  <si>
    <t xml:space="preserve">080   </t>
  </si>
  <si>
    <t>ﾀﾞﾝｼ ﾎｳｶﾞﾝﾅｹﾞ(6.351kg)</t>
  </si>
  <si>
    <t>男砲丸投(6.351kg)</t>
  </si>
  <si>
    <t>砲丸投(6.351kg)</t>
  </si>
  <si>
    <t>小学男子３・４年走高跳</t>
  </si>
  <si>
    <t>07112</t>
  </si>
  <si>
    <t>m</t>
  </si>
  <si>
    <t>48</t>
  </si>
  <si>
    <t xml:space="preserve">081   </t>
  </si>
  <si>
    <t>ﾀﾞﾝｼ ﾎｳｶﾞﾝﾅｹﾞ(7.260kg)</t>
  </si>
  <si>
    <t>男砲丸投(7.260kg)</t>
  </si>
  <si>
    <t>砲丸投(7.260kg)</t>
  </si>
  <si>
    <t>小学男子３・４年走幅跳</t>
  </si>
  <si>
    <t>07312</t>
  </si>
  <si>
    <t>n</t>
  </si>
  <si>
    <t>49</t>
  </si>
  <si>
    <t xml:space="preserve">082   </t>
  </si>
  <si>
    <t>ﾀﾞﾝｼ ﾎｳｶﾞﾝﾅｹﾞ(6.000kg)</t>
  </si>
  <si>
    <t>男高Jr砲丸投(6.000kg)</t>
  </si>
  <si>
    <t>砲丸投(6.000kg)</t>
  </si>
  <si>
    <t>小学男子５・６年１００ｍ</t>
  </si>
  <si>
    <t>00213</t>
  </si>
  <si>
    <t>o</t>
  </si>
  <si>
    <t>50</t>
  </si>
  <si>
    <t xml:space="preserve">083   </t>
  </si>
  <si>
    <t>ﾀﾞﾝｼ ﾎｳｶﾞﾝﾅｹﾞ(5.000kg)</t>
  </si>
  <si>
    <t>男中ﾕｰｽ砲丸投(5.000kg)</t>
  </si>
  <si>
    <t>砲丸投(5.000kg)</t>
  </si>
  <si>
    <t>小学男子５・６年走高跳</t>
  </si>
  <si>
    <t>07113</t>
  </si>
  <si>
    <t>p</t>
  </si>
  <si>
    <t>51</t>
  </si>
  <si>
    <t xml:space="preserve">084   </t>
  </si>
  <si>
    <t>ｼﾞｮｼ ﾎｳｶﾞﾝﾅｹﾞ(4.000kg)</t>
  </si>
  <si>
    <t>女砲丸投(4.000kg)</t>
  </si>
  <si>
    <t>砲丸投(4.000kg)</t>
  </si>
  <si>
    <t>小学男子５・６年走幅跳</t>
  </si>
  <si>
    <t>07313</t>
  </si>
  <si>
    <t>q</t>
  </si>
  <si>
    <t>52</t>
  </si>
  <si>
    <t xml:space="preserve">085   </t>
  </si>
  <si>
    <t>ｼﾞｮｼ ﾎｳｶﾞﾝﾅｹﾞ(2.721kg)</t>
  </si>
  <si>
    <t>女中砲丸投(2.721kg)</t>
  </si>
  <si>
    <t>砲丸投(2.721kg)</t>
  </si>
  <si>
    <t>５・６年１０００ｍ</t>
    <rPh sb="3" eb="4">
      <t>ネン</t>
    </rPh>
    <phoneticPr fontId="3"/>
  </si>
  <si>
    <t>小学男子５・６年１０００ｍ</t>
  </si>
  <si>
    <t>007</t>
  </si>
  <si>
    <t>00713</t>
  </si>
  <si>
    <t>r</t>
  </si>
  <si>
    <t>53</t>
  </si>
  <si>
    <t xml:space="preserve">086   </t>
  </si>
  <si>
    <t>ﾀﾞﾝｼ ｴﾝﾊﾞﾝﾅｹﾞ(2.000kg)</t>
  </si>
  <si>
    <t>男円盤投(2.000kg)</t>
  </si>
  <si>
    <t>円盤投(2.000kg)</t>
  </si>
  <si>
    <t>小学女子１・２年５０ｍ</t>
  </si>
  <si>
    <t>s</t>
  </si>
  <si>
    <t>54</t>
  </si>
  <si>
    <t xml:space="preserve">087   </t>
  </si>
  <si>
    <t>ﾀﾞﾝｼ ｴﾝﾊﾞﾝﾅｹﾞ(1.750kg)</t>
  </si>
  <si>
    <t>男高Jr円盤投(1.750kg)</t>
  </si>
  <si>
    <t>円盤投(1.750kg)</t>
  </si>
  <si>
    <t>小学女子３・４年１００ｍ</t>
  </si>
  <si>
    <t>t</t>
  </si>
  <si>
    <t>55</t>
  </si>
  <si>
    <t xml:space="preserve">088   </t>
  </si>
  <si>
    <t>ｼﾞｮｼ ｴﾝﾊﾞﾝﾅｹﾞ(1.000kg)</t>
  </si>
  <si>
    <t>女円盤投(1.000kg)</t>
  </si>
  <si>
    <t>円盤投(1.000kg)</t>
  </si>
  <si>
    <t>小学女子３・４年走高跳</t>
  </si>
  <si>
    <t>u</t>
  </si>
  <si>
    <t>56</t>
  </si>
  <si>
    <t xml:space="preserve">089   </t>
  </si>
  <si>
    <t>ﾀﾞﾝｼ ﾊﾝﾏｰﾅｹﾞ(7.260kg)</t>
  </si>
  <si>
    <t>男ハンマー投(7.260kg)</t>
  </si>
  <si>
    <t>ハンマー投(7.260kg)</t>
  </si>
  <si>
    <t>小学女子３・４年走幅跳</t>
  </si>
  <si>
    <t>v</t>
  </si>
  <si>
    <t>57</t>
  </si>
  <si>
    <t xml:space="preserve">090   </t>
  </si>
  <si>
    <t>ﾀﾞﾝｼ ﾊﾝﾏｰﾅｹﾞ(6.351kg)</t>
  </si>
  <si>
    <t>男ハンマー投(6.351kg)</t>
  </si>
  <si>
    <t>ハンマー投(6.351kg)</t>
  </si>
  <si>
    <t>小学女子５・６年１００ｍ</t>
  </si>
  <si>
    <t>w</t>
  </si>
  <si>
    <t>58</t>
  </si>
  <si>
    <t xml:space="preserve">091   </t>
  </si>
  <si>
    <t>ﾀﾞﾝｼ ﾊﾝﾏｰﾅｹﾞ(6.000kg)</t>
  </si>
  <si>
    <t>男高Jrハンマー投(6.000kg)</t>
  </si>
  <si>
    <t>ハンマー投(6.000kg)</t>
  </si>
  <si>
    <t>小学女子５・６年走高跳</t>
  </si>
  <si>
    <t>x</t>
  </si>
  <si>
    <t>59</t>
  </si>
  <si>
    <t xml:space="preserve">092   </t>
  </si>
  <si>
    <t>ﾀﾞﾝｼ ﾔﾘﾅｹﾞ(0.800kg)</t>
  </si>
  <si>
    <t>男やり投(0.800kg)</t>
  </si>
  <si>
    <t>やり投(0.800kg)</t>
  </si>
  <si>
    <t>小学女子５・６年走幅跳</t>
  </si>
  <si>
    <t>y</t>
  </si>
  <si>
    <t>60</t>
  </si>
  <si>
    <t xml:space="preserve">093   </t>
  </si>
  <si>
    <t>ｼﾞｮｼ ﾔﾘﾅｹﾞ(0.600kg)</t>
  </si>
  <si>
    <t>女やり投(0.600kg)</t>
  </si>
  <si>
    <t>やり投(0.600kg)</t>
  </si>
  <si>
    <t>小学女子５・６年１０００ｍ</t>
  </si>
  <si>
    <t>z</t>
  </si>
  <si>
    <t>61</t>
  </si>
  <si>
    <t xml:space="preserve">094   </t>
  </si>
  <si>
    <t>ｼﾞｮｼ ﾊﾝﾏｰﾅｹﾞ(4.000kg)</t>
  </si>
  <si>
    <t>女ハンマー投(4.000kg)</t>
  </si>
  <si>
    <t>ハンマー投(4.000kg)</t>
  </si>
  <si>
    <t>１─４年４００ｍＲ</t>
  </si>
  <si>
    <t>小学男子１─４年４００ｍＲ</t>
  </si>
  <si>
    <t>601</t>
  </si>
  <si>
    <t xml:space="preserve">096   </t>
  </si>
  <si>
    <t>ﾀﾞﾝｼ ｴﾝﾊﾞﾝﾅｹﾞ(1.500kg)</t>
  </si>
  <si>
    <t>男ﾕｰｽ円盤投(1.500kg)</t>
  </si>
  <si>
    <t>円盤投(1.500kg)</t>
  </si>
  <si>
    <t>５・６年４００ｍＲ</t>
  </si>
  <si>
    <t>小学男子５・６年４００ｍＲ</t>
  </si>
  <si>
    <t xml:space="preserve">097   </t>
  </si>
  <si>
    <t>ﾀﾞﾝｼ ﾊﾝﾏｰﾅｹﾞ(5.000kg)</t>
  </si>
  <si>
    <t>男ﾕｰｽハンマー投(5.000kg)</t>
  </si>
  <si>
    <t>ハンマー投(5.000kg)</t>
  </si>
  <si>
    <t>小学女子１─４年４００ｍＲ</t>
  </si>
  <si>
    <t xml:space="preserve">098   </t>
  </si>
  <si>
    <t>ﾀﾞﾝｼ ﾔﾘﾅｹﾞ(0.700kg)</t>
  </si>
  <si>
    <t>男ﾕｰｽやり投(0.700kg)</t>
  </si>
  <si>
    <t>やり投(0.700kg)</t>
  </si>
  <si>
    <t>小学女子５・６年４００ｍＲ</t>
  </si>
  <si>
    <t xml:space="preserve">099   </t>
  </si>
  <si>
    <t>ｼﾞｬﾍﾞﾘｯｸｽﾛｰ</t>
  </si>
  <si>
    <t>JOジャベリックスロー</t>
  </si>
  <si>
    <t>小学</t>
    <rPh sb="0" eb="2">
      <t>ショウガク</t>
    </rPh>
    <phoneticPr fontId="1"/>
  </si>
  <si>
    <t>男女</t>
    <rPh sb="0" eb="2">
      <t>ダンジョ</t>
    </rPh>
    <phoneticPr fontId="1"/>
  </si>
  <si>
    <t>小学男女５・６年４００ｍＲ</t>
  </si>
  <si>
    <t xml:space="preserve">101   </t>
  </si>
  <si>
    <t>ﾄﾞｳﾛ 10ﾏｲﾙ ｷｮｳｿｳ</t>
  </si>
  <si>
    <t>道路１０マイル競走</t>
  </si>
  <si>
    <t>１０マイル</t>
  </si>
  <si>
    <t>中学</t>
    <rPh sb="0" eb="2">
      <t>チュウガク</t>
    </rPh>
    <phoneticPr fontId="1"/>
  </si>
  <si>
    <t>低学年４００ｍＲ</t>
    <rPh sb="0" eb="1">
      <t>テイ</t>
    </rPh>
    <rPh sb="1" eb="3">
      <t>ガクネン</t>
    </rPh>
    <phoneticPr fontId="1"/>
  </si>
  <si>
    <t>中学男子低学年４００ｍＲ</t>
  </si>
  <si>
    <t>7</t>
  </si>
  <si>
    <t xml:space="preserve">102   </t>
  </si>
  <si>
    <t>ﾄﾞｳﾛ 10km ｷｮｳｿｳ</t>
  </si>
  <si>
    <t>道路１０ｋｍ競走</t>
  </si>
  <si>
    <t>１０ｋｍ</t>
  </si>
  <si>
    <t>４００ｍＲ</t>
  </si>
  <si>
    <t>中学男子４００ｍＲ</t>
  </si>
  <si>
    <t xml:space="preserve">103   </t>
  </si>
  <si>
    <t>ﾄﾞｳﾛ 20km ｷｮｳｿｳ</t>
  </si>
  <si>
    <t>道路２０ｋｍ競走</t>
  </si>
  <si>
    <t>２０ｋｍ</t>
  </si>
  <si>
    <t>中学女子低学年４００ｍＲ</t>
  </si>
  <si>
    <t xml:space="preserve">104   </t>
  </si>
  <si>
    <t>ﾄﾞｳﾛ 30km ｷｮｳｿｳ</t>
  </si>
  <si>
    <t>道路３０ｋｍ競走</t>
  </si>
  <si>
    <t>３０ｋｍ</t>
  </si>
  <si>
    <t>中学女子４００ｍＲ</t>
  </si>
  <si>
    <t xml:space="preserve">105   </t>
  </si>
  <si>
    <t>ﾄﾞｳﾛ 35km ｷｮｳｿｳ</t>
  </si>
  <si>
    <t>道路３５ｋｍ競走</t>
  </si>
  <si>
    <t>３５ｋｍ</t>
  </si>
  <si>
    <t>一般</t>
    <rPh sb="0" eb="2">
      <t>イッパン</t>
    </rPh>
    <phoneticPr fontId="1"/>
  </si>
  <si>
    <t>一般男子４００ｍＲ</t>
  </si>
  <si>
    <t xml:space="preserve">106   </t>
  </si>
  <si>
    <t>ﾏﾗｿﾝ</t>
  </si>
  <si>
    <t>マラソン</t>
  </si>
  <si>
    <t>一般女子４００ｍＲ</t>
  </si>
  <si>
    <t xml:space="preserve">107   </t>
  </si>
  <si>
    <t>ﾊｰﾌﾏﾗｿﾝ</t>
  </si>
  <si>
    <t>ハーフマラソン</t>
  </si>
  <si>
    <t xml:space="preserve">151   </t>
  </si>
  <si>
    <t>ﾄﾞｳﾛ 5km ｷｮｳﾎ</t>
  </si>
  <si>
    <t>道路５ｋｍ競歩</t>
  </si>
  <si>
    <t>５ｋｍ競歩</t>
  </si>
  <si>
    <t xml:space="preserve">152   </t>
  </si>
  <si>
    <t>ﾄﾞｳﾛ 10km ｷｮｳﾎ</t>
  </si>
  <si>
    <t>道路１０ｋｍ競歩</t>
  </si>
  <si>
    <t>１０ｋｍ競歩</t>
  </si>
  <si>
    <t xml:space="preserve">153   </t>
  </si>
  <si>
    <t>ﾄﾞｳﾛ 15km ｷｮｳﾎ</t>
  </si>
  <si>
    <t>道路１５ｋｍ競歩</t>
  </si>
  <si>
    <t>１５ｋｍ競歩</t>
  </si>
  <si>
    <t xml:space="preserve">154   </t>
  </si>
  <si>
    <t>ﾄﾞｳﾛ 20km ｷｮｳﾎ</t>
  </si>
  <si>
    <t>道路２０ｋｍ競歩</t>
  </si>
  <si>
    <t>２０ｋｍ競歩</t>
  </si>
  <si>
    <t xml:space="preserve">155   </t>
  </si>
  <si>
    <t>ﾄﾞｳﾛ 30km ｷｮｳﾎ</t>
  </si>
  <si>
    <t>道路３０ｋｍ競歩</t>
  </si>
  <si>
    <t>３０ｋｍ競歩</t>
  </si>
  <si>
    <t xml:space="preserve">156   </t>
  </si>
  <si>
    <t>ﾄﾞｳﾛ 50km ｷｮｳﾎ</t>
  </si>
  <si>
    <t>道路５０ｋｍ競歩</t>
  </si>
  <si>
    <t>５０ｋｍ競歩</t>
  </si>
  <si>
    <t xml:space="preserve">161   </t>
  </si>
  <si>
    <t>ｸﾛｽｶﾝﾄﾘｰ 12km</t>
  </si>
  <si>
    <t>クロスカントリー12km</t>
  </si>
  <si>
    <t>ｸﾛｽｶﾝﾄﾘｰ (12km)</t>
  </si>
  <si>
    <t xml:space="preserve">162   </t>
  </si>
  <si>
    <t>ｸﾛｽｶﾝﾄﾘｰ 10km</t>
  </si>
  <si>
    <t>クロスカントリー10km</t>
  </si>
  <si>
    <t>ｸﾛｽｶﾝﾄﾘｰ (10km)</t>
  </si>
  <si>
    <t xml:space="preserve">163   </t>
  </si>
  <si>
    <t>ｸﾛｽｶﾝﾄﾘｰ 8km</t>
  </si>
  <si>
    <t>クロスカントリー8km</t>
  </si>
  <si>
    <t>ｸﾛｽｶﾝﾄﾘｰ (8km)</t>
  </si>
  <si>
    <t xml:space="preserve">164   </t>
  </si>
  <si>
    <t>ｸﾛｽｶﾝﾄﾘｰ 5km</t>
  </si>
  <si>
    <t>クロスカントリー5km</t>
  </si>
  <si>
    <t>ｸﾛｽｶﾝﾄﾘｰ (5km)</t>
  </si>
  <si>
    <t xml:space="preserve">165   </t>
  </si>
  <si>
    <t>ｸﾛｽｶﾝﾄﾘｰ 3km</t>
  </si>
  <si>
    <t>クロスカントリー3km</t>
  </si>
  <si>
    <t>ｸﾛｽｶﾝﾄﾘｰ (3km)</t>
  </si>
  <si>
    <t xml:space="preserve">171   </t>
  </si>
  <si>
    <t>ｸﾛｽｶﾝﾄﾘｰ ﾘﾚｰ</t>
  </si>
  <si>
    <t>クロスカントリーリレー</t>
  </si>
  <si>
    <t>ｸﾛｽｶﾝﾄﾘｰﾘﾚｰ</t>
  </si>
  <si>
    <t xml:space="preserve">172   </t>
  </si>
  <si>
    <t>ｴｷﾃﾞﾝ</t>
  </si>
  <si>
    <t>駅伝</t>
  </si>
  <si>
    <t xml:space="preserve">201   </t>
  </si>
  <si>
    <t>10ｼｭｷｮｳｷﾞ ｿｳｺﾞｳﾄｸﾃﾝ</t>
  </si>
  <si>
    <t>１０種競技総合得点</t>
  </si>
  <si>
    <t>十種競技</t>
  </si>
  <si>
    <t xml:space="preserve"> 3-pts</t>
  </si>
  <si>
    <t>002201</t>
  </si>
  <si>
    <t>10ｼｭｷｮｳｷﾞ 100ﾒｰﾄﾙ</t>
  </si>
  <si>
    <t>１０種競技１００ｍ</t>
  </si>
  <si>
    <t>十種１００ｍ</t>
  </si>
  <si>
    <t>005201</t>
  </si>
  <si>
    <t>10ｼｭｷｮｳｷﾞ 400ﾒｰﾄﾙ</t>
  </si>
  <si>
    <t>１０種競技４００ｍ</t>
  </si>
  <si>
    <t>十種４００ｍ</t>
  </si>
  <si>
    <t>008201</t>
  </si>
  <si>
    <t>10ｼｭｷｮｳｷﾞ 1500ﾒｰﾄﾙ</t>
  </si>
  <si>
    <t>１０種競技１５００ｍ</t>
  </si>
  <si>
    <t>十種１５００ｍ</t>
  </si>
  <si>
    <t>034201</t>
  </si>
  <si>
    <t>10ｼｭｷｮｳｷﾞ 110mH</t>
  </si>
  <si>
    <t>１０種競技１１０ｍＨ</t>
  </si>
  <si>
    <t>十種１１０ｍＨ</t>
  </si>
  <si>
    <t>071201</t>
  </si>
  <si>
    <t>10ｼｭｷｮｳｷﾞ ﾊｼﾘﾀｶﾄﾋﾞ</t>
  </si>
  <si>
    <t>１０種競技走高跳</t>
  </si>
  <si>
    <t>十種走高跳</t>
  </si>
  <si>
    <t>072201</t>
  </si>
  <si>
    <t>10ｼｭｷｮｳｷﾞ ﾎﾞｳﾀｶﾄﾋﾞ</t>
  </si>
  <si>
    <t>１０種競技棒高跳</t>
  </si>
  <si>
    <t>十種棒高跳</t>
  </si>
  <si>
    <t>073201</t>
  </si>
  <si>
    <t>10ｼｭｷｮｳｷﾞ ﾊｼﾘﾊﾊﾞﾄﾋﾞ</t>
  </si>
  <si>
    <t>１０種競技走幅跳</t>
  </si>
  <si>
    <t>十種走幅跳</t>
  </si>
  <si>
    <t>081201</t>
  </si>
  <si>
    <t>10ｼｭｷｮｳｷﾞ ﾎｳｶﾞﾝﾅｹﾞ</t>
  </si>
  <si>
    <t>１０種競技砲丸投</t>
  </si>
  <si>
    <t>十種砲丸投</t>
  </si>
  <si>
    <t>086201</t>
  </si>
  <si>
    <t>10ｼｭｷｮｳｷﾞ ｴﾝﾊﾞﾝﾅｹﾞ</t>
  </si>
  <si>
    <t>１０種競技円盤投</t>
  </si>
  <si>
    <t>十種円盤投</t>
  </si>
  <si>
    <t>092201</t>
  </si>
  <si>
    <t>10ｼｭｷｮｳｷﾞ ﾔﾘﾅｹﾞ</t>
  </si>
  <si>
    <t>１０種競技やり投</t>
  </si>
  <si>
    <t>十種やり投</t>
  </si>
  <si>
    <t xml:space="preserve">202   </t>
  </si>
  <si>
    <t>7ｼｭｷｮｳｷﾞ ｿｳｺﾞｳﾄｸﾃﾝ</t>
  </si>
  <si>
    <t>７種競技総合得点</t>
  </si>
  <si>
    <t>七種競技</t>
  </si>
  <si>
    <t>003202</t>
  </si>
  <si>
    <t>7ｼｭｷｮｳｷﾞ 200ﾒｰﾄﾙ</t>
  </si>
  <si>
    <t>７種競技２００ｍ</t>
  </si>
  <si>
    <t>七種２００ｍ</t>
  </si>
  <si>
    <t>006202</t>
  </si>
  <si>
    <t>7ｼｭｷｮｳｷﾞ 800ﾒｰﾄﾙ</t>
  </si>
  <si>
    <t>７種競技８００ｍ</t>
  </si>
  <si>
    <t>七種８００ｍ</t>
  </si>
  <si>
    <t>044202</t>
  </si>
  <si>
    <t>7ｼｭｷｮｳｷﾞ 100mH</t>
  </si>
  <si>
    <t>７種競技１００ｍＨ</t>
  </si>
  <si>
    <t>七種１００ｍＨ</t>
  </si>
  <si>
    <t>071202</t>
  </si>
  <si>
    <t>7ｼｭｷｮｳｷﾞ ﾊｼﾘﾀｶﾄﾋﾞ</t>
  </si>
  <si>
    <t>７種競技走高跳</t>
  </si>
  <si>
    <t>七種走高跳</t>
  </si>
  <si>
    <t>073202</t>
  </si>
  <si>
    <t>7ｼｭｷｮｳｷﾞ ﾊｼﾘﾊﾊﾞﾄﾋﾞ</t>
  </si>
  <si>
    <t>７種競技走幅跳</t>
  </si>
  <si>
    <t>七種走幅跳</t>
  </si>
  <si>
    <t>084202</t>
  </si>
  <si>
    <t>7ｼｭｷｮｳｷﾞ ﾎｳｶﾞﾝﾅｹﾞ</t>
  </si>
  <si>
    <t>７種競技砲丸投</t>
  </si>
  <si>
    <t>七種砲丸投</t>
  </si>
  <si>
    <t>093202</t>
  </si>
  <si>
    <t>7ｼｭｷｮｳｷﾞ ﾔﾘﾅｹﾞ</t>
  </si>
  <si>
    <t>７種競技やり投</t>
  </si>
  <si>
    <t>七種やり投</t>
  </si>
  <si>
    <t xml:space="preserve">203   </t>
  </si>
  <si>
    <t>ﾀﾞﾝｼ 5ｼｭｷｮｳｷﾞ ｿｳｺﾞｳﾄｸﾃﾝ</t>
  </si>
  <si>
    <t>男子５種競技総合得点</t>
  </si>
  <si>
    <t>五種競技</t>
  </si>
  <si>
    <t>003203</t>
  </si>
  <si>
    <t>5ｼｭｷｮｳｷﾞ 200ﾒｰﾄﾙ</t>
  </si>
  <si>
    <t>５種競技２００ｍ</t>
  </si>
  <si>
    <t>五種２００ｍ</t>
  </si>
  <si>
    <t>008203</t>
  </si>
  <si>
    <t>5ｼｭｷｮｳｷﾞ 1500ﾒｰﾄﾙ</t>
  </si>
  <si>
    <t>５種競技１５００ｍ</t>
  </si>
  <si>
    <t>五種１５００ｍ</t>
  </si>
  <si>
    <t>073203</t>
  </si>
  <si>
    <t>5ｼｭｷｮｳｷﾞ ﾊｼﾘﾊﾊﾞﾄﾋﾞ</t>
  </si>
  <si>
    <t>５種競技走幅跳</t>
  </si>
  <si>
    <t>五種走幅跳</t>
  </si>
  <si>
    <t>086203</t>
  </si>
  <si>
    <t>5ｼｭｷｮｳｷﾞ ｴﾝﾊﾞﾝﾅｹﾞ</t>
  </si>
  <si>
    <t>５種競技円盤投</t>
  </si>
  <si>
    <t>五種円盤投</t>
  </si>
  <si>
    <t>092203</t>
  </si>
  <si>
    <t>5ｼｭｷｮｳｷﾞ ﾔﾘﾅｹﾞ</t>
  </si>
  <si>
    <t>５種競技やり投</t>
  </si>
  <si>
    <t>五種やり投</t>
  </si>
  <si>
    <t xml:space="preserve">206   </t>
  </si>
  <si>
    <t>ﾀﾞﾝｼ 3ｼｭｷｮｳｷﾞA ｿｳｺﾞｳﾄｸﾃﾝ</t>
  </si>
  <si>
    <t>男３種競技Ａ総合得点</t>
  </si>
  <si>
    <t>三種競技Ａ</t>
  </si>
  <si>
    <t>002206</t>
  </si>
  <si>
    <t>ﾀﾞﾝｼ 3ｼｭｷｮｳｷﾞA 100ﾒｰﾄﾙ</t>
  </si>
  <si>
    <t>男３種Ａ１００ｍ</t>
  </si>
  <si>
    <t>三種Ａ１００ｍ</t>
  </si>
  <si>
    <t>071206</t>
  </si>
  <si>
    <t>ﾀﾞﾝｼ 3ｼｭｷｮｳｷﾞA ﾊｼﾘﾀｶﾄﾋﾞ</t>
  </si>
  <si>
    <t>男３種Ａ走高跳</t>
  </si>
  <si>
    <t>三種Ａ走高跳</t>
  </si>
  <si>
    <t>083206</t>
  </si>
  <si>
    <t>ﾀﾞﾝｼ 3ｼｭｷｮｳｷﾞA ﾎｳｶﾞﾝﾅｹﾞ</t>
  </si>
  <si>
    <t>男３種Ａ砲丸投</t>
  </si>
  <si>
    <t>三種Ａ砲丸投</t>
  </si>
  <si>
    <t xml:space="preserve">207   </t>
  </si>
  <si>
    <t>ﾀﾞﾝｼ 3ｼｭｷｮｳｷﾞB ｿｳｺﾞｳﾄｸﾃﾝ</t>
  </si>
  <si>
    <t>男３種競技Ｂ総合得点</t>
  </si>
  <si>
    <t>三種競技Ｂ</t>
  </si>
  <si>
    <t>005207</t>
  </si>
  <si>
    <t>ﾀﾞﾝｼ 3ｼｭｷｮｳｷﾞB 400ﾒｰﾄﾙ</t>
  </si>
  <si>
    <t>男３種Ｂ４００ｍ</t>
  </si>
  <si>
    <t>三種Ｂ４００ｍ</t>
  </si>
  <si>
    <t>073207</t>
  </si>
  <si>
    <t>ﾀﾞﾝｼ 3ｼｭｷｮｳｷﾞB ﾊｼﾘﾊﾊﾞﾄﾋﾞ</t>
  </si>
  <si>
    <t>男３種Ｂ走幅跳</t>
  </si>
  <si>
    <t>三種Ｂ走幅跳</t>
  </si>
  <si>
    <t>083207</t>
  </si>
  <si>
    <t>ﾀﾞﾝｼ 3ｼｭｷｮｳｷﾞB ﾎｳｶﾞﾝﾅｹﾞ</t>
  </si>
  <si>
    <t>男３種Ｂ砲丸投</t>
  </si>
  <si>
    <t>三種Ｂ砲丸投</t>
  </si>
  <si>
    <t xml:space="preserve">208   </t>
  </si>
  <si>
    <t>ｼﾞｮｼ 3ｼｭｷｮｳｷﾞA ｿｳｺﾞｳﾄｸﾃﾝ</t>
  </si>
  <si>
    <t>女３種競技Ａ総合得点</t>
  </si>
  <si>
    <t>002208</t>
  </si>
  <si>
    <t>ｼﾞｮｼ 3ｼｭｷｮｳｷﾞA 100ﾒｰﾄﾙ</t>
  </si>
  <si>
    <t>女３種Ａ１００ｍ</t>
  </si>
  <si>
    <t>071208</t>
  </si>
  <si>
    <t>ｼﾞｮｼ 3ｼｭｷｮｳｷﾞA ﾊｼﾘﾀｶﾄﾋﾞ</t>
  </si>
  <si>
    <t>女３種Ａ走高跳</t>
  </si>
  <si>
    <t>085208</t>
  </si>
  <si>
    <t>ｼﾞｮｼ 3ｼｭｷｮｳｷﾞA ﾎｳｶﾞﾝﾅｹﾞ</t>
  </si>
  <si>
    <t>女３種Ａ砲丸投</t>
  </si>
  <si>
    <t xml:space="preserve">209   </t>
  </si>
  <si>
    <t>ｼﾞｮｼ 3ｼｭｷｮｳｷﾞB ｿｳｺﾞｳﾄｸﾃﾝ</t>
  </si>
  <si>
    <t>女３種競技Ｂ総合得点</t>
  </si>
  <si>
    <t>042209</t>
  </si>
  <si>
    <t>ｼﾞｮｼ 3ｼｭｷｮｳｷﾞ 100mH</t>
  </si>
  <si>
    <t>女３種Ｂ１００ｍＨ</t>
  </si>
  <si>
    <t>三種Ｂ１００ｍＨ</t>
  </si>
  <si>
    <t>073209</t>
  </si>
  <si>
    <t>ｼﾞｮｼ 3ｼｭｷｮｳｷﾞB ﾊｼﾘﾊﾊﾞﾄﾋﾞ</t>
  </si>
  <si>
    <t>女３種Ｂ走幅跳</t>
  </si>
  <si>
    <t>085209</t>
  </si>
  <si>
    <t>ｼﾞｮｼ 3ｼｭｷｮｳｷﾞB ﾎｳｶﾞﾝﾅｹﾞ</t>
  </si>
  <si>
    <t>女３種Ｂ砲丸投</t>
  </si>
  <si>
    <t xml:space="preserve">210   </t>
  </si>
  <si>
    <t>8ｼｭｷｮｳｷﾞ ｿｳｺﾞｳﾄｸﾃﾝ</t>
  </si>
  <si>
    <t>８種競技総合得点</t>
  </si>
  <si>
    <t>八種競技</t>
  </si>
  <si>
    <t>002210</t>
  </si>
  <si>
    <t>8ｼｭｷｮｳｷﾞ 100ﾒｰﾄﾙ</t>
  </si>
  <si>
    <t>８種競技１００ｍ</t>
  </si>
  <si>
    <t>八種１００ｍ</t>
  </si>
  <si>
    <t>005210</t>
  </si>
  <si>
    <t>8ｼｭｷｮｳｷﾞ 400ﾒｰﾄﾙ</t>
  </si>
  <si>
    <t>８種競技４００ｍ</t>
  </si>
  <si>
    <t>八種４００ｍ</t>
  </si>
  <si>
    <t>008210</t>
  </si>
  <si>
    <t>8ｼｭｷｮｳｷﾞ 1500ﾒｰﾄﾙ</t>
  </si>
  <si>
    <t>８種競技１５００ｍ</t>
  </si>
  <si>
    <t>八種１５００ｍ</t>
  </si>
  <si>
    <t>034210</t>
  </si>
  <si>
    <t>8ｼｭｷｮｳｷﾞ 110mH</t>
  </si>
  <si>
    <t>８種競技１１０ｍＨ</t>
  </si>
  <si>
    <t>八種１１０ｍＨ</t>
  </si>
  <si>
    <t>071210</t>
  </si>
  <si>
    <t>8ｼｭｷｮｳｷﾞ ﾊｼﾘﾀｶﾄﾋﾞ</t>
  </si>
  <si>
    <t>８種競技走高跳</t>
  </si>
  <si>
    <t>八種走高跳</t>
  </si>
  <si>
    <t>073210</t>
  </si>
  <si>
    <t>8ｼｭｷｮｳｷﾞ ﾊｼﾘﾊﾊﾞﾄﾋﾞ</t>
  </si>
  <si>
    <t>８種競技走幅跳</t>
  </si>
  <si>
    <t>八種走幅跳</t>
  </si>
  <si>
    <t>082210</t>
  </si>
  <si>
    <t>8ｼｭｷｮｳｷﾞ ﾎｳｶﾞﾝﾅｹﾞ</t>
  </si>
  <si>
    <t>８種競技砲丸投</t>
  </si>
  <si>
    <t>八種砲丸投</t>
  </si>
  <si>
    <t>092210</t>
  </si>
  <si>
    <t>8ｼｭｷｮｳｷﾞ ﾔﾘﾅｹﾞ</t>
  </si>
  <si>
    <t>８種競技やり投</t>
  </si>
  <si>
    <t>八種やり投</t>
  </si>
  <si>
    <t xml:space="preserve">211   </t>
  </si>
  <si>
    <t>ｼﾞｭﾆｱｵﾘﾝﾋﾟｯｸ ﾀﾞﾝｼ ｺﾝｾｲｿｳｺﾞｳ</t>
  </si>
  <si>
    <t>JO男子混成総合得点</t>
  </si>
  <si>
    <t>混成総合得点</t>
  </si>
  <si>
    <t>002211</t>
  </si>
  <si>
    <t>ｼﾞｭﾆｱｵﾘﾝﾋﾟｯｸ ﾀﾞﾝｼ ｺﾝｾｲ 100ﾒｰﾄﾙ</t>
  </si>
  <si>
    <t>混成競技１００ｍ</t>
  </si>
  <si>
    <t>混成１００ｍ</t>
  </si>
  <si>
    <t>073211</t>
  </si>
  <si>
    <t>ｼﾞｭﾆｱｵﾘﾝﾋﾟｯｸ ﾀﾞﾝｼｺﾝｾｲﾊｼﾘﾊﾊﾞﾄﾋﾞ</t>
  </si>
  <si>
    <t>混成競技走幅跳</t>
  </si>
  <si>
    <t>混成走幅跳</t>
  </si>
  <si>
    <t>085211</t>
  </si>
  <si>
    <t>ｼﾞｭﾆｱｵﾘﾝﾋﾟｯｸ ﾀﾞﾝｼ ｺﾝｾｲﾎｳｶﾞﾝﾅｹﾞ</t>
  </si>
  <si>
    <t>混成競技砲丸投</t>
  </si>
  <si>
    <t>混成砲丸投</t>
  </si>
  <si>
    <t xml:space="preserve">212   </t>
  </si>
  <si>
    <t>ｼﾞｭﾆｱｵﾘﾝﾋﾟｯｸ ｼﾞｮｼ ｺﾝｾｲｿｳｺﾞｳ</t>
  </si>
  <si>
    <t>JO女子混成総合得点</t>
  </si>
  <si>
    <t>002212</t>
  </si>
  <si>
    <t>ｼﾞｭﾆｱｵﾘﾝﾋﾟｯｸ ｼﾞｮｼ 100ﾒｰﾄﾙ</t>
  </si>
  <si>
    <t>073212</t>
  </si>
  <si>
    <t>ｼﾞｭﾆｱｵﾘﾝﾋﾟｯｸ ｼﾞｮｼｺﾝｾｲﾊｼﾘﾊﾊﾞﾄﾋﾞ</t>
  </si>
  <si>
    <t>085212</t>
  </si>
  <si>
    <t>ｼﾞｭﾆｱｵﾘﾝﾋﾟｯｸ ｼﾞｮｼ ｺﾝｾｲﾎｳｶﾞﾝﾅｹﾞ</t>
  </si>
  <si>
    <t xml:space="preserve">213   </t>
  </si>
  <si>
    <t>4ｼｭｷｮｳｷﾞｿｳｺﾞｳ</t>
  </si>
  <si>
    <t>男中４種競技総合得点</t>
  </si>
  <si>
    <t>四種競技</t>
  </si>
  <si>
    <t>005213</t>
  </si>
  <si>
    <t>4ｼｭｷｮｳｷﾞ400m</t>
  </si>
  <si>
    <t>男中４種４００ｍ</t>
  </si>
  <si>
    <t>四種４００ｍ</t>
  </si>
  <si>
    <t>032213</t>
  </si>
  <si>
    <t>4ｼｭｷｮｳｷﾞ110mH</t>
  </si>
  <si>
    <t>男中４種１１０ｍＨ</t>
  </si>
  <si>
    <t>四種１１０ｍＨ</t>
  </si>
  <si>
    <t>071213</t>
  </si>
  <si>
    <t>4ｼｭｷｮｳｷﾞﾊｼﾘﾀｶﾄﾋﾞ</t>
  </si>
  <si>
    <t>男中４種走高跳</t>
  </si>
  <si>
    <t>四種走高跳</t>
  </si>
  <si>
    <t>083213</t>
  </si>
  <si>
    <t>4ｼｭｷｮｳｷﾞﾎｳｶﾞﾝﾅｹﾞ</t>
  </si>
  <si>
    <t>男中４種砲丸投</t>
  </si>
  <si>
    <t>四種砲丸投</t>
  </si>
  <si>
    <t xml:space="preserve">214   </t>
  </si>
  <si>
    <t>女中４種競技総合得点</t>
  </si>
  <si>
    <t>003214</t>
  </si>
  <si>
    <t>4ｼｭｷｮｳｷﾞ200m</t>
  </si>
  <si>
    <t>女中４種２００ｍ</t>
  </si>
  <si>
    <t>四種２００ｍ</t>
  </si>
  <si>
    <t>042214</t>
  </si>
  <si>
    <t>4ｼｭｷｮｳｷﾞ100mH</t>
  </si>
  <si>
    <t>女中４種１００ｍＨ</t>
  </si>
  <si>
    <t>四種１００ｍＨ</t>
  </si>
  <si>
    <t>071214</t>
  </si>
  <si>
    <t>女中４種走高跳</t>
  </si>
  <si>
    <t>085214</t>
  </si>
  <si>
    <t>女中４種砲丸投</t>
  </si>
  <si>
    <t xml:space="preserve">221   </t>
  </si>
  <si>
    <t>ｼﾞｮｼ10ｼｭｷｮｳｷﾞ</t>
  </si>
  <si>
    <t>女10種競技総合得点</t>
  </si>
  <si>
    <t>002221</t>
  </si>
  <si>
    <t>ｼﾞｮｼ10ｼｭ 100m</t>
  </si>
  <si>
    <t>女10種１００ｍ</t>
  </si>
  <si>
    <t>005221</t>
  </si>
  <si>
    <t>ｼﾞｮｼ10ｼｭ 400m</t>
  </si>
  <si>
    <t>女10種４００ｍ</t>
  </si>
  <si>
    <t>008221</t>
  </si>
  <si>
    <t>ｼﾞｮｼ10ｼｭ 1500m</t>
  </si>
  <si>
    <t>女10種１５００ｍ</t>
  </si>
  <si>
    <t>044221</t>
  </si>
  <si>
    <t>ｼﾞｮｼ10ｼｭ 100mﾊｰﾄﾞﾙ</t>
  </si>
  <si>
    <t>女10種１００ｍＨ</t>
  </si>
  <si>
    <t>十種１００ｍＨ</t>
  </si>
  <si>
    <t>071221</t>
  </si>
  <si>
    <t>ｼﾞｮｼ10ｼｭ ﾊｼﾘﾀｶﾄﾋﾞ</t>
  </si>
  <si>
    <t>女10種走高跳</t>
  </si>
  <si>
    <t>072221</t>
  </si>
  <si>
    <t>ｼﾞｮｼ10ｼｭ ﾎﾞｳﾀｶﾄﾋﾞ</t>
  </si>
  <si>
    <t>女10種棒高跳</t>
  </si>
  <si>
    <t>073221</t>
  </si>
  <si>
    <t>ｼﾞｮｼ10ｼｭ ﾊｼﾘﾊﾊﾞﾄﾋﾞ</t>
  </si>
  <si>
    <t>女10種走幅跳</t>
  </si>
  <si>
    <t>084221</t>
  </si>
  <si>
    <t>ｼﾞｮｼ10ｼｭ ﾎｳｶﾞﾝﾅｹﾞ</t>
  </si>
  <si>
    <t>女10種砲丸投</t>
  </si>
  <si>
    <t>088221</t>
  </si>
  <si>
    <t>ｼﾞｮｼ10ｼｭ ｴﾝﾊﾞﾝﾅｹﾞ</t>
  </si>
  <si>
    <t>女10種円盤投</t>
  </si>
  <si>
    <t>093221</t>
  </si>
  <si>
    <t>ｼﾞｮｼ10ｼｭ ﾔﾘﾅｹﾞ</t>
  </si>
  <si>
    <t>女10種やり投</t>
  </si>
  <si>
    <t xml:space="preserve">601   </t>
  </si>
  <si>
    <t>4×100mﾘﾚｰ</t>
  </si>
  <si>
    <t>４×１００ｍ</t>
  </si>
  <si>
    <t xml:space="preserve">602   </t>
  </si>
  <si>
    <t>4×200mﾘﾚｰ</t>
  </si>
  <si>
    <t>４×２００ｍ</t>
  </si>
  <si>
    <t xml:space="preserve">603   </t>
  </si>
  <si>
    <t>4×400mﾘﾚｰ</t>
  </si>
  <si>
    <t>４×４００ｍ</t>
  </si>
  <si>
    <t xml:space="preserve">604   </t>
  </si>
  <si>
    <t>4×800mﾘﾚｰ</t>
  </si>
  <si>
    <t>４×８００ｍ</t>
  </si>
  <si>
    <t xml:space="preserve">605   </t>
  </si>
  <si>
    <t>4×1500mﾘﾚｰ</t>
  </si>
  <si>
    <t>４×１５００ｍ</t>
  </si>
  <si>
    <t xml:space="preserve">606   </t>
  </si>
  <si>
    <t>100m+200m+300m+400mﾘﾚｰ</t>
  </si>
  <si>
    <t>100m+200m+300m+400m</t>
  </si>
  <si>
    <t>100+200+300+400m</t>
  </si>
  <si>
    <t xml:space="preserve">701   </t>
  </si>
  <si>
    <t>200ﾒｰﾄﾙ ﾗｯﾌﾟ</t>
  </si>
  <si>
    <t>２００ｍラップ</t>
  </si>
  <si>
    <t xml:space="preserve">702   </t>
  </si>
  <si>
    <t>400ﾒｰﾄﾙ ﾗｯﾌﾟ</t>
  </si>
  <si>
    <t>４００ｍラップ</t>
  </si>
  <si>
    <t xml:space="preserve">703   </t>
  </si>
  <si>
    <t>600ﾒｰﾄﾙ ﾗｯﾌﾟ</t>
  </si>
  <si>
    <t>６００ｍラップ</t>
  </si>
  <si>
    <t>６００ｍ</t>
  </si>
  <si>
    <t xml:space="preserve">704   </t>
  </si>
  <si>
    <t>800ﾒｰﾄﾙ ﾗｯﾌﾟ</t>
  </si>
  <si>
    <t>８００ｍラップ</t>
  </si>
  <si>
    <t xml:space="preserve">705   </t>
  </si>
  <si>
    <t>1000ﾒｰﾄﾙ ﾗｯﾌﾟ</t>
  </si>
  <si>
    <t>１０００ｍラップ</t>
  </si>
  <si>
    <t xml:space="preserve">706   </t>
  </si>
  <si>
    <t>1200ﾒｰﾄﾙ ﾗｯﾌﾟ</t>
  </si>
  <si>
    <t>１２００ｍラップ</t>
  </si>
  <si>
    <t>１２００ｍ</t>
  </si>
  <si>
    <t xml:space="preserve">709   </t>
  </si>
  <si>
    <t>2000ﾒｰﾄﾙ ﾗｯﾌﾟ</t>
  </si>
  <si>
    <t>２０００ｍラップ</t>
  </si>
  <si>
    <t xml:space="preserve">712   </t>
  </si>
  <si>
    <t>3000ﾒｰﾄﾙ ﾗｯﾌﾟ</t>
  </si>
  <si>
    <t>３０００ｍラップ</t>
  </si>
  <si>
    <t xml:space="preserve">715   </t>
  </si>
  <si>
    <t>4000ﾒｰﾄﾙ ﾗｯﾌﾟ</t>
  </si>
  <si>
    <t>４０００ｍラップ</t>
  </si>
  <si>
    <t>４０００ｍ</t>
  </si>
  <si>
    <t xml:space="preserve">718   </t>
  </si>
  <si>
    <t>5000ﾒｰﾄﾙ ﾗｯﾌﾟ</t>
  </si>
  <si>
    <t>５０００ｍラップ</t>
  </si>
  <si>
    <t xml:space="preserve">721   </t>
  </si>
  <si>
    <t>6000ﾒｰﾄﾙ ﾗｯﾌﾟ</t>
  </si>
  <si>
    <t>６０００ｍラップ</t>
  </si>
  <si>
    <t>６０００ｍ</t>
  </si>
  <si>
    <t xml:space="preserve">724   </t>
  </si>
  <si>
    <t>7000ﾒｰﾄﾙ ﾗｯﾌﾟ</t>
  </si>
  <si>
    <t>７０００ｍラップ</t>
  </si>
  <si>
    <t>７０００ｍ</t>
  </si>
  <si>
    <t xml:space="preserve">727   </t>
  </si>
  <si>
    <t>8000ﾒｰﾄﾙ ﾗｯﾌﾟ</t>
  </si>
  <si>
    <t>８０００ｍラップ</t>
  </si>
  <si>
    <t>８０００ｍ</t>
  </si>
  <si>
    <t xml:space="preserve">730   </t>
  </si>
  <si>
    <t>9000ﾒｰﾄﾙ ﾗｯﾌﾟ</t>
  </si>
  <si>
    <t>９０００ｍラップ</t>
  </si>
  <si>
    <t>９０００ｍ</t>
  </si>
  <si>
    <t xml:space="preserve">733   </t>
  </si>
  <si>
    <t>10000ﾒｰﾄﾙ ﾗｯﾌﾟ</t>
  </si>
  <si>
    <t>１００００ｍラップ</t>
  </si>
  <si>
    <t xml:space="preserve">734   </t>
  </si>
  <si>
    <t>1ﾏｲﾙ ﾗｯﾌﾟ</t>
  </si>
  <si>
    <t>１マイルラップ</t>
  </si>
  <si>
    <t xml:space="preserve">735   </t>
  </si>
  <si>
    <t>15000mﾗｯﾌﾟ</t>
  </si>
  <si>
    <t>１５０００ｍラップ</t>
  </si>
  <si>
    <t xml:space="preserve">736   </t>
  </si>
  <si>
    <t>20000mﾗｯﾌﾟ</t>
  </si>
  <si>
    <t>２００００ｍラップ</t>
  </si>
  <si>
    <t xml:space="preserve">737   </t>
  </si>
  <si>
    <t>25000mﾗｯﾌﾟ</t>
  </si>
  <si>
    <t>２５０００ｍラップ</t>
  </si>
  <si>
    <t xml:space="preserve">738   </t>
  </si>
  <si>
    <t>30000mﾗｯﾌﾟ</t>
  </si>
  <si>
    <t>３００００ｍラップ</t>
  </si>
  <si>
    <t xml:space="preserve">739   </t>
  </si>
  <si>
    <t>35000mﾗｯﾌﾟ</t>
  </si>
  <si>
    <t>３５０００ｍラップ</t>
  </si>
  <si>
    <t>３５０００ｍ</t>
  </si>
  <si>
    <t xml:space="preserve">740   </t>
  </si>
  <si>
    <t>40000mﾗｯﾌﾟ</t>
  </si>
  <si>
    <t>４００００ｍラップ</t>
  </si>
  <si>
    <t>４００００ｍ</t>
  </si>
  <si>
    <t xml:space="preserve">741   </t>
  </si>
  <si>
    <t>45000mﾗｯﾌﾟ</t>
  </si>
  <si>
    <t>４５０００ｍラップ</t>
  </si>
  <si>
    <t>４５０００ｍ</t>
  </si>
  <si>
    <t xml:space="preserve">751   </t>
  </si>
  <si>
    <t>5ｷﾛﾒｰﾄﾙ ｽﾌﾟﾘｯﾄ</t>
  </si>
  <si>
    <t>５ｋｍスプリット</t>
  </si>
  <si>
    <t>５ｋｍ</t>
  </si>
  <si>
    <t xml:space="preserve">752   </t>
  </si>
  <si>
    <t>10ｷﾛﾒ-ﾄﾙ ｽﾌﾟﾘｯﾄ</t>
  </si>
  <si>
    <t>１０ｋｍスプリット</t>
  </si>
  <si>
    <t xml:space="preserve">753   </t>
  </si>
  <si>
    <t>15ｷﾛﾒｰﾄﾙ ｽﾌﾟﾘｯﾄ</t>
  </si>
  <si>
    <t>１５ｋｍスプリット</t>
  </si>
  <si>
    <t>１５ｋｍ</t>
  </si>
  <si>
    <t xml:space="preserve">754   </t>
  </si>
  <si>
    <t>20ｷﾛﾒｰﾄﾙ ｽﾌﾟﾘｯﾄ</t>
  </si>
  <si>
    <t>２０ｋｍスプリット</t>
  </si>
  <si>
    <t xml:space="preserve">755   </t>
  </si>
  <si>
    <t>ﾁｭｳｶﾝﾃﾝ</t>
  </si>
  <si>
    <t>中間点</t>
  </si>
  <si>
    <t xml:space="preserve">756   </t>
  </si>
  <si>
    <t>25ｷﾛﾒｰﾄﾙ ｽﾌﾟﾘｯﾄ</t>
  </si>
  <si>
    <t>２５ｋｍスプリット</t>
  </si>
  <si>
    <t>２５ｋｍ</t>
  </si>
  <si>
    <t xml:space="preserve">757   </t>
  </si>
  <si>
    <t>30ｷﾛﾒｰﾄﾙ ｽﾌﾟﾘｯﾄ</t>
  </si>
  <si>
    <t>３０ｋｍスプリット</t>
  </si>
  <si>
    <t xml:space="preserve">758   </t>
  </si>
  <si>
    <t>35ｷﾛﾒｰﾄﾙ ｽﾌﾟﾘｯﾄ</t>
  </si>
  <si>
    <t>３５ｋｍスプリット</t>
  </si>
  <si>
    <t xml:space="preserve">759   </t>
  </si>
  <si>
    <t>40ｷﾛﾒｰﾄﾙ ｽﾌﾟﾘｯﾄ</t>
  </si>
  <si>
    <t>４０ｋｍスプリット</t>
  </si>
  <si>
    <t>４０ｋｍ</t>
  </si>
  <si>
    <t xml:space="preserve">760   </t>
  </si>
  <si>
    <t>45ｷﾛﾒｰﾄﾙ ｽﾌﾟﾘｯﾄ</t>
  </si>
  <si>
    <t>４５ｋｍスプリット</t>
  </si>
  <si>
    <t>４５ｋｍ</t>
  </si>
  <si>
    <t xml:space="preserve">761   </t>
  </si>
  <si>
    <t>1ﾏｲﾙ ｽﾌﾟﾘｯﾄ</t>
  </si>
  <si>
    <t>１マイルスプリット</t>
  </si>
  <si>
    <t xml:space="preserve">762   </t>
  </si>
  <si>
    <t>2ﾏｲﾙ ｽﾌﾟﾘｯﾄ</t>
  </si>
  <si>
    <t>２マイルスプリット</t>
  </si>
  <si>
    <t xml:space="preserve">763   </t>
  </si>
  <si>
    <t>3ﾏｲﾙ ｽﾌﾟﾘｯﾄ</t>
  </si>
  <si>
    <t>３マイルスプリット</t>
  </si>
  <si>
    <t>３マイル</t>
  </si>
  <si>
    <t xml:space="preserve">764   </t>
  </si>
  <si>
    <t>4ﾏｲﾙ ｽﾌﾟﾘｯﾄ</t>
  </si>
  <si>
    <t>４マイルスプリット</t>
  </si>
  <si>
    <t>４マイル</t>
  </si>
  <si>
    <t xml:space="preserve">765   </t>
  </si>
  <si>
    <t>5ﾏｲﾙ ｽﾌﾟﾘｯﾄ</t>
  </si>
  <si>
    <t>５マイルスプリット</t>
  </si>
  <si>
    <t>５マイル</t>
  </si>
  <si>
    <t xml:space="preserve">766   </t>
  </si>
  <si>
    <t>6ﾏｲﾙ ｽﾌﾟﾘｯﾄ</t>
  </si>
  <si>
    <t>６マイルスプリット</t>
  </si>
  <si>
    <t>６マイル</t>
  </si>
  <si>
    <t xml:space="preserve">767   </t>
  </si>
  <si>
    <t>7ﾏｲﾙ ｽﾌﾟﾘｯﾄ</t>
  </si>
  <si>
    <t>７マイルスプリット</t>
  </si>
  <si>
    <t>７マイル</t>
  </si>
  <si>
    <t xml:space="preserve">768   </t>
  </si>
  <si>
    <t>8ﾏｲﾙ ｽﾌﾟﾘｯﾄ</t>
  </si>
  <si>
    <t>８マイルスプリット</t>
  </si>
  <si>
    <t>８マイル</t>
  </si>
  <si>
    <t xml:space="preserve">769   </t>
  </si>
  <si>
    <t>9ﾏｲﾙ ｽﾌﾟﾘｯﾄ</t>
  </si>
  <si>
    <t>９マイルスプリット</t>
  </si>
  <si>
    <t>９マイル</t>
  </si>
  <si>
    <t xml:space="preserve">421   </t>
  </si>
  <si>
    <t>50ﾒｰﾄﾙ</t>
  </si>
  <si>
    <t>５０ｍ</t>
  </si>
  <si>
    <t>TM</t>
    <phoneticPr fontId="3"/>
  </si>
  <si>
    <t>KM</t>
    <phoneticPr fontId="3"/>
  </si>
  <si>
    <t>LM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</si>
  <si>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</si>
  <si>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</si>
  <si>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</si>
  <si>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</si>
  <si>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</si>
  <si>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M1-4</t>
    <phoneticPr fontId="3"/>
  </si>
  <si>
    <t>M5-6</t>
    <phoneticPr fontId="3"/>
  </si>
  <si>
    <t>W1-4</t>
    <phoneticPr fontId="3"/>
  </si>
  <si>
    <t>W5-6</t>
    <phoneticPr fontId="3"/>
  </si>
  <si>
    <t>MW56</t>
    <phoneticPr fontId="3"/>
  </si>
  <si>
    <t>ﾌﾘｶﾞﾅ</t>
    <phoneticPr fontId="3"/>
  </si>
  <si>
    <t>リレー区分</t>
    <rPh sb="3" eb="5">
      <t>クブン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</si>
  <si>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</si>
  <si>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</si>
  <si>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2020年度　第45回　香長地区陸上競技　選手権大会</t>
    <rPh sb="4" eb="6">
      <t>ﾈﾝﾄﾞ</t>
    </rPh>
    <rPh sb="7" eb="8">
      <t>ﾀﾞｲ</t>
    </rPh>
    <rPh sb="10" eb="11">
      <t>ｶｲ</t>
    </rPh>
    <rPh sb="12" eb="14">
      <t>ｶﾁｮｳ</t>
    </rPh>
    <rPh sb="14" eb="16">
      <t>ﾁｸ</t>
    </rPh>
    <rPh sb="16" eb="18">
      <t>ﾘｸｼﾞｮｳ</t>
    </rPh>
    <rPh sb="18" eb="20">
      <t>ｷｮｳｷﾞ</t>
    </rPh>
    <rPh sb="21" eb="24">
      <t>ｾﾝｼｭｹﾝ</t>
    </rPh>
    <rPh sb="24" eb="26">
      <t>ﾀｲｶｲ</t>
    </rPh>
    <phoneticPr fontId="3" type="halfwidthKatakana"/>
  </si>
  <si>
    <t>＊個人種目の参加は、一般：３種目まで　中学・小学：２種目まで　です。</t>
    <rPh sb="1" eb="3">
      <t>コジン</t>
    </rPh>
    <rPh sb="3" eb="5">
      <t>シュモク</t>
    </rPh>
    <rPh sb="6" eb="8">
      <t>サンカ</t>
    </rPh>
    <rPh sb="10" eb="12">
      <t>イッパン</t>
    </rPh>
    <rPh sb="14" eb="16">
      <t>シュモク</t>
    </rPh>
    <rPh sb="19" eb="21">
      <t>チュウガク</t>
    </rPh>
    <rPh sb="22" eb="24">
      <t>ショウガク</t>
    </rPh>
    <rPh sb="26" eb="28">
      <t>シュモク</t>
    </rPh>
    <phoneticPr fontId="3"/>
  </si>
  <si>
    <t>２００ｍ</t>
    <phoneticPr fontId="3"/>
  </si>
  <si>
    <t>＊個人種目の参加は、一般：３種目まで　中学・小学：２種目まで　です</t>
    <phoneticPr fontId="3"/>
  </si>
  <si>
    <t>M1-2</t>
    <phoneticPr fontId="3"/>
  </si>
  <si>
    <t>W1-2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</si>
</sst>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color rgb="FF006100"/>
      <name val="ＭＳ Ｐゴシック"/>
      <family val="3"/>
      <charset val="128"/>
      <scheme val="minor"/>
    </font>
    <font>
      <b/>
      <sz val="16"/>
      <color rgb="FF006100"/>
      <name val="ＭＳ Ｐゴシック"/>
      <family val="3"/>
      <charset val="128"/>
      <scheme val="minor"/>
    </font>
    <font>
      <b/>
      <sz val="14"/>
      <color rgb="FF0061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8" borderId="0" applyNumberFormat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/>
    <xf numFmtId="0" fontId="8" fillId="0" borderId="0" xfId="0" applyFont="1" applyAlignment="1" applyProtection="1">
      <alignment vertical="center"/>
    </xf>
    <xf numFmtId="49" fontId="9" fillId="0" borderId="0" xfId="2" quotePrefix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Continuous" vertical="center"/>
    </xf>
    <xf numFmtId="0" fontId="4" fillId="0" borderId="1" xfId="2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left" vertical="center"/>
    </xf>
    <xf numFmtId="0" fontId="8" fillId="4" borderId="1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49" fontId="4" fillId="0" borderId="3" xfId="2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Continuous" vertical="center"/>
    </xf>
    <xf numFmtId="49" fontId="5" fillId="0" borderId="0" xfId="2" quotePrefix="1" applyNumberFormat="1" applyFont="1" applyFill="1" applyBorder="1" applyAlignment="1" applyProtection="1">
      <alignment vertical="center"/>
    </xf>
    <xf numFmtId="0" fontId="15" fillId="8" borderId="0" xfId="3" applyFont="1" applyBorder="1" applyAlignment="1" applyProtection="1">
      <alignment horizontal="centerContinuous" vertical="center"/>
    </xf>
    <xf numFmtId="49" fontId="9" fillId="0" borderId="0" xfId="2" quotePrefix="1" applyNumberFormat="1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>
      <alignment horizontal="centerContinuous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Continuous" vertical="center"/>
    </xf>
    <xf numFmtId="0" fontId="14" fillId="0" borderId="1" xfId="0" applyFont="1" applyBorder="1" applyAlignment="1" applyProtection="1">
      <alignment horizontal="centerContinuous" vertical="center"/>
    </xf>
    <xf numFmtId="0" fontId="14" fillId="0" borderId="5" xfId="0" applyFont="1" applyBorder="1" applyAlignment="1" applyProtection="1">
      <alignment horizontal="centerContinuous" vertical="center"/>
    </xf>
    <xf numFmtId="0" fontId="8" fillId="0" borderId="5" xfId="0" applyFont="1" applyBorder="1" applyAlignment="1" applyProtection="1">
      <alignment horizontal="centerContinuous" vertical="center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7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Continuous" vertical="center"/>
    </xf>
    <xf numFmtId="0" fontId="0" fillId="0" borderId="0" xfId="0" applyFill="1" applyBorder="1"/>
    <xf numFmtId="0" fontId="11" fillId="0" borderId="3" xfId="2" applyFont="1" applyFill="1" applyBorder="1" applyAlignment="1" applyProtection="1">
      <alignment horizontal="center" vertical="center"/>
    </xf>
    <xf numFmtId="176" fontId="4" fillId="4" borderId="3" xfId="2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8" fillId="6" borderId="1" xfId="2" applyFont="1" applyFill="1" applyBorder="1" applyAlignment="1" applyProtection="1">
      <alignment horizontal="right" vertical="center"/>
    </xf>
    <xf numFmtId="0" fontId="4" fillId="6" borderId="1" xfId="2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6" fillId="8" borderId="0" xfId="3" applyFont="1" applyBorder="1" applyAlignment="1" applyProtection="1">
      <alignment horizontal="centerContinuous" vertical="center"/>
    </xf>
    <xf numFmtId="0" fontId="4" fillId="4" borderId="20" xfId="2" applyFont="1" applyFill="1" applyBorder="1" applyAlignment="1" applyProtection="1">
      <alignment horizontal="center" vertical="center"/>
      <protection locked="0"/>
    </xf>
    <xf numFmtId="177" fontId="4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6" borderId="20" xfId="2" applyFont="1" applyFill="1" applyBorder="1" applyAlignment="1" applyProtection="1">
      <alignment horizontal="center" vertical="center"/>
      <protection locked="0"/>
    </xf>
    <xf numFmtId="177" fontId="4" fillId="6" borderId="20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vertical="center"/>
    </xf>
    <xf numFmtId="0" fontId="4" fillId="6" borderId="19" xfId="2" applyFont="1" applyFill="1" applyBorder="1" applyAlignment="1" applyProtection="1">
      <alignment horizontal="center" vertical="center"/>
      <protection locked="0"/>
    </xf>
    <xf numFmtId="0" fontId="4" fillId="4" borderId="19" xfId="2" applyFont="1" applyFill="1" applyBorder="1" applyAlignment="1" applyProtection="1">
      <alignment horizontal="center" vertical="center"/>
      <protection locked="0"/>
    </xf>
    <xf numFmtId="0" fontId="4" fillId="4" borderId="20" xfId="2" applyFont="1" applyFill="1" applyBorder="1" applyAlignment="1" applyProtection="1">
      <alignment horizontal="center" vertical="center" shrinkToFit="1"/>
      <protection locked="0"/>
    </xf>
    <xf numFmtId="0" fontId="4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4" fillId="6" borderId="20" xfId="2" applyFont="1" applyFill="1" applyBorder="1" applyAlignment="1" applyProtection="1">
      <alignment horizontal="center" vertical="center" shrinkToFit="1"/>
      <protection locked="0"/>
    </xf>
    <xf numFmtId="0" fontId="4" fillId="6" borderId="20" xfId="2" applyNumberFormat="1" applyFont="1" applyFill="1" applyBorder="1" applyAlignment="1" applyProtection="1">
      <alignment horizontal="center" vertical="center" shrinkToFit="1"/>
      <protection locked="0"/>
    </xf>
    <xf numFmtId="49" fontId="4" fillId="4" borderId="22" xfId="2" applyNumberFormat="1" applyFont="1" applyFill="1" applyBorder="1" applyAlignment="1" applyProtection="1">
      <alignment horizontal="center" vertical="center"/>
      <protection locked="0"/>
    </xf>
    <xf numFmtId="49" fontId="4" fillId="6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8" fillId="0" borderId="3" xfId="0" applyFont="1" applyBorder="1" applyAlignment="1" applyProtection="1">
      <alignment horizontal="centerContinuous" vertical="center"/>
    </xf>
    <xf numFmtId="0" fontId="13" fillId="0" borderId="5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vertical="center"/>
    </xf>
    <xf numFmtId="0" fontId="4" fillId="0" borderId="25" xfId="2" applyFont="1" applyFill="1" applyBorder="1" applyAlignment="1" applyProtection="1">
      <alignment vertical="center"/>
    </xf>
    <xf numFmtId="0" fontId="4" fillId="0" borderId="25" xfId="2" applyFont="1" applyFill="1" applyBorder="1" applyAlignment="1" applyProtection="1">
      <alignment horizontal="center" vertical="center"/>
    </xf>
    <xf numFmtId="49" fontId="4" fillId="0" borderId="25" xfId="2" applyNumberFormat="1" applyFont="1" applyFill="1" applyBorder="1" applyAlignment="1" applyProtection="1">
      <alignment vertical="center"/>
    </xf>
    <xf numFmtId="0" fontId="4" fillId="0" borderId="25" xfId="2" applyNumberFormat="1" applyFont="1" applyFill="1" applyBorder="1" applyAlignment="1" applyProtection="1">
      <alignment vertical="center"/>
    </xf>
    <xf numFmtId="0" fontId="13" fillId="0" borderId="25" xfId="2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/>
    </xf>
    <xf numFmtId="49" fontId="4" fillId="4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4" borderId="21" xfId="2" applyNumberFormat="1" applyFont="1" applyFill="1" applyBorder="1" applyAlignment="1" applyProtection="1">
      <alignment vertical="center" shrinkToFit="1"/>
      <protection locked="0"/>
    </xf>
    <xf numFmtId="49" fontId="4" fillId="4" borderId="23" xfId="2" applyNumberFormat="1" applyFont="1" applyFill="1" applyBorder="1" applyAlignment="1" applyProtection="1">
      <alignment horizontal="right" vertical="center" shrinkToFit="1"/>
      <protection locked="0"/>
    </xf>
    <xf numFmtId="49" fontId="4" fillId="6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6" borderId="21" xfId="2" applyNumberFormat="1" applyFont="1" applyFill="1" applyBorder="1" applyAlignment="1" applyProtection="1">
      <alignment vertical="center" shrinkToFit="1"/>
      <protection locked="0"/>
    </xf>
    <xf numFmtId="49" fontId="4" fillId="6" borderId="23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/>
    </xf>
    <xf numFmtId="49" fontId="4" fillId="4" borderId="1" xfId="2" applyNumberFormat="1" applyFont="1" applyFill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 applyProtection="1">
      <alignment horizontal="center" vertical="center"/>
      <protection locked="0"/>
    </xf>
    <xf numFmtId="49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2" applyFont="1" applyFill="1" applyBorder="1" applyAlignment="1" applyProtection="1">
      <alignment horizontal="center" vertical="center"/>
      <protection locked="0"/>
    </xf>
    <xf numFmtId="0" fontId="17" fillId="8" borderId="0" xfId="3" applyFont="1" applyBorder="1" applyAlignment="1" applyProtection="1">
      <alignment horizontal="centerContinuous" vertical="center" wrapText="1"/>
    </xf>
  </cellXfs>
  <cellStyles count="4">
    <cellStyle name="標準" xfId="0" builtinId="0"/>
    <cellStyle name="標準_Sheet3" xfId="1" xr:uid="{00000000-0005-0000-0000-000001000000}"/>
    <cellStyle name="標準_申し込み表" xfId="2" xr:uid="{00000000-0005-0000-0000-000002000000}"/>
    <cellStyle name="良い" xfId="3" builtinId="26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_&#38520;&#19978;&#31478;&#25216;&#12288;&#38306;&#20418;_/00&#39321;&#38263;&#38520;&#19978;&#31478;&#25216;&#21332;&#20250;/&#65298;&#65296;&#65298;&#65296;/&#35352;&#37682;&#20250;/&#30003;&#36796;/&#12456;&#12531;&#12488;&#12522;&#12540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個人種目データ抽出"/>
      <sheetName val="個人種目一覧"/>
      <sheetName val="Sheet3"/>
      <sheetName val="Sheet4"/>
      <sheetName val="master"/>
      <sheetName val="SYOZOKU系"/>
      <sheetName val="種目コード"/>
      <sheetName val="種別コード（１）"/>
      <sheetName val="種別コード（２）"/>
      <sheetName val="Sheet1"/>
      <sheetName val="リレー種目データ抽出"/>
      <sheetName val="リレー種目一覧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302"/>
  <sheetViews>
    <sheetView workbookViewId="0">
      <selection activeCell="F12" sqref="F12"/>
    </sheetView>
  </sheetViews>
  <sheetFormatPr defaultRowHeight="13.5" x14ac:dyDescent="0.15"/>
  <cols>
    <col min="1" max="3" width="17.5" customWidth="1"/>
    <col min="4" max="4" width="6.375" customWidth="1"/>
    <col min="5" max="10" width="13.5" customWidth="1"/>
    <col min="31" max="31" width="11" customWidth="1"/>
    <col min="32" max="32" width="23.875" customWidth="1"/>
  </cols>
  <sheetData>
    <row r="1" spans="1:43" s="1" customFormat="1" x14ac:dyDescent="0.15">
      <c r="A1" s="3" t="s">
        <v>32</v>
      </c>
      <c r="E1" s="1" t="s">
        <v>99</v>
      </c>
      <c r="F1" s="1" t="s">
        <v>100</v>
      </c>
      <c r="G1" s="1" t="s">
        <v>36</v>
      </c>
      <c r="H1" s="1" t="s">
        <v>37</v>
      </c>
      <c r="I1" s="1" t="s">
        <v>101</v>
      </c>
      <c r="J1" s="1" t="s">
        <v>102</v>
      </c>
      <c r="K1" s="1" t="s">
        <v>74</v>
      </c>
      <c r="Q1" s="1" t="s">
        <v>170</v>
      </c>
      <c r="R1" s="1" t="s">
        <v>1003</v>
      </c>
      <c r="S1" s="1" t="s">
        <v>1004</v>
      </c>
      <c r="T1" s="1" t="s">
        <v>1005</v>
      </c>
      <c r="U1" s="1" t="s">
        <v>169</v>
      </c>
      <c r="W1" s="1" t="s">
        <v>1008</v>
      </c>
      <c r="X1" s="1" t="s">
        <v>1009</v>
      </c>
      <c r="Y1" s="1" t="s">
        <v>1010</v>
      </c>
      <c r="Z1" s="1" t="s">
        <v>1011</v>
      </c>
      <c r="AA1" s="1" t="s">
        <v>1012</v>
      </c>
    </row>
    <row r="2" spans="1:43" s="1" customFormat="1" x14ac:dyDescent="0.15">
      <c r="A2" s="4" t="s">
        <v>79</v>
      </c>
      <c r="B2" s="5" t="s">
        <v>39</v>
      </c>
      <c r="C2" s="5" t="s">
        <v>39</v>
      </c>
      <c r="E2" s="1" t="s">
        <v>44</v>
      </c>
      <c r="F2" s="1" t="s">
        <v>44</v>
      </c>
      <c r="G2" s="1" t="s">
        <v>44</v>
      </c>
      <c r="H2" s="1" t="s">
        <v>44</v>
      </c>
      <c r="I2" s="1" t="s">
        <v>57</v>
      </c>
      <c r="J2" s="1" t="s">
        <v>57</v>
      </c>
      <c r="K2" s="1" t="s">
        <v>72</v>
      </c>
      <c r="N2" s="1" t="s">
        <v>114</v>
      </c>
      <c r="O2" s="1" t="s">
        <v>113</v>
      </c>
      <c r="Q2" s="1">
        <v>390101</v>
      </c>
      <c r="R2" s="1" t="s">
        <v>173</v>
      </c>
      <c r="S2" s="1" t="s">
        <v>174</v>
      </c>
      <c r="T2" s="1" t="s">
        <v>173</v>
      </c>
      <c r="U2" s="1">
        <v>39</v>
      </c>
      <c r="W2" s="1" t="s">
        <v>1013</v>
      </c>
      <c r="X2" s="1" t="s">
        <v>1014</v>
      </c>
      <c r="Y2" s="1" t="s">
        <v>1015</v>
      </c>
      <c r="Z2" s="1" t="s">
        <v>1015</v>
      </c>
      <c r="AA2" s="1" t="s">
        <v>1016</v>
      </c>
      <c r="AC2" s="1" t="s">
        <v>1017</v>
      </c>
      <c r="AD2" s="1" t="s">
        <v>1018</v>
      </c>
      <c r="AE2" s="1" t="s">
        <v>1019</v>
      </c>
      <c r="AF2" s="1" t="s">
        <v>1020</v>
      </c>
      <c r="AG2" s="1" t="s">
        <v>1021</v>
      </c>
      <c r="AH2" s="1" t="s">
        <v>1022</v>
      </c>
      <c r="AI2" s="1" t="s">
        <v>1022</v>
      </c>
      <c r="AJ2" s="1" t="s">
        <v>1023</v>
      </c>
      <c r="AL2" s="1">
        <v>4</v>
      </c>
      <c r="AM2" s="1" t="s">
        <v>1024</v>
      </c>
      <c r="AO2" s="1">
        <v>1</v>
      </c>
      <c r="AP2" s="1">
        <v>1</v>
      </c>
      <c r="AQ2" s="1" t="s">
        <v>113</v>
      </c>
    </row>
    <row r="3" spans="1:43" s="1" customFormat="1" x14ac:dyDescent="0.15">
      <c r="A3" s="4" t="s">
        <v>80</v>
      </c>
      <c r="B3" s="5" t="s">
        <v>39</v>
      </c>
      <c r="C3" s="5" t="s">
        <v>39</v>
      </c>
      <c r="E3" s="1" t="s">
        <v>2063</v>
      </c>
      <c r="F3" s="1" t="s">
        <v>2063</v>
      </c>
      <c r="G3" s="1" t="s">
        <v>2063</v>
      </c>
      <c r="H3" s="1" t="s">
        <v>2063</v>
      </c>
      <c r="I3" s="1" t="s">
        <v>58</v>
      </c>
      <c r="J3" s="1" t="s">
        <v>58</v>
      </c>
      <c r="K3" s="1" t="s">
        <v>44</v>
      </c>
      <c r="N3" s="1" t="s">
        <v>116</v>
      </c>
      <c r="O3" s="1" t="s">
        <v>115</v>
      </c>
      <c r="Q3" s="1">
        <v>390021</v>
      </c>
      <c r="R3" s="1" t="s">
        <v>176</v>
      </c>
      <c r="S3" s="1" t="s">
        <v>175</v>
      </c>
      <c r="T3" s="1" t="s">
        <v>176</v>
      </c>
      <c r="U3" s="1">
        <v>39</v>
      </c>
      <c r="W3" s="1" t="s">
        <v>1025</v>
      </c>
      <c r="X3" s="1" t="s">
        <v>1026</v>
      </c>
      <c r="Y3" s="1" t="s">
        <v>1019</v>
      </c>
      <c r="Z3" s="1" t="s">
        <v>1019</v>
      </c>
      <c r="AA3" s="1" t="s">
        <v>1016</v>
      </c>
      <c r="AC3" s="1" t="s">
        <v>1017</v>
      </c>
      <c r="AD3" s="1" t="s">
        <v>1018</v>
      </c>
      <c r="AE3" s="1" t="s">
        <v>1027</v>
      </c>
      <c r="AF3" s="1" t="s">
        <v>1028</v>
      </c>
      <c r="AG3" s="1" t="s">
        <v>1029</v>
      </c>
      <c r="AH3" s="1" t="s">
        <v>1022</v>
      </c>
      <c r="AI3" s="1" t="s">
        <v>1022</v>
      </c>
      <c r="AJ3" s="1" t="s">
        <v>1030</v>
      </c>
      <c r="AL3" s="1">
        <v>3</v>
      </c>
      <c r="AM3" s="1" t="s">
        <v>1031</v>
      </c>
      <c r="AO3" s="1">
        <v>2</v>
      </c>
      <c r="AP3" s="1">
        <v>2</v>
      </c>
      <c r="AQ3" s="1" t="s">
        <v>115</v>
      </c>
    </row>
    <row r="4" spans="1:43" s="1" customFormat="1" x14ac:dyDescent="0.15">
      <c r="A4" s="4" t="s">
        <v>81</v>
      </c>
      <c r="B4" s="5" t="s">
        <v>39</v>
      </c>
      <c r="C4" s="5" t="s">
        <v>39</v>
      </c>
      <c r="E4" s="1" t="s">
        <v>45</v>
      </c>
      <c r="F4" s="1" t="s">
        <v>45</v>
      </c>
      <c r="G4" s="1" t="s">
        <v>45</v>
      </c>
      <c r="H4" s="1" t="s">
        <v>46</v>
      </c>
      <c r="I4" s="1" t="s">
        <v>41</v>
      </c>
      <c r="J4" s="1" t="s">
        <v>41</v>
      </c>
      <c r="K4" s="1" t="s">
        <v>45</v>
      </c>
      <c r="N4" s="1" t="s">
        <v>118</v>
      </c>
      <c r="O4" s="1" t="s">
        <v>117</v>
      </c>
      <c r="Q4" s="1">
        <v>397084</v>
      </c>
      <c r="R4" s="1" t="s">
        <v>177</v>
      </c>
      <c r="S4" s="1" t="s">
        <v>178</v>
      </c>
      <c r="T4" s="1" t="s">
        <v>179</v>
      </c>
      <c r="U4" s="1">
        <v>39</v>
      </c>
      <c r="W4" s="1" t="s">
        <v>1032</v>
      </c>
      <c r="X4" s="1" t="s">
        <v>1033</v>
      </c>
      <c r="Y4" s="1" t="s">
        <v>1027</v>
      </c>
      <c r="Z4" s="1" t="s">
        <v>1027</v>
      </c>
      <c r="AA4" s="1" t="s">
        <v>1016</v>
      </c>
      <c r="AC4" s="1" t="s">
        <v>1017</v>
      </c>
      <c r="AD4" s="1" t="s">
        <v>1018</v>
      </c>
      <c r="AE4" s="1" t="s">
        <v>1034</v>
      </c>
      <c r="AF4" s="1" t="s">
        <v>1035</v>
      </c>
      <c r="AG4" s="1" t="s">
        <v>1036</v>
      </c>
      <c r="AH4" s="1" t="s">
        <v>1022</v>
      </c>
      <c r="AI4" s="1" t="s">
        <v>1022</v>
      </c>
      <c r="AJ4" s="1" t="s">
        <v>1037</v>
      </c>
      <c r="AL4" s="1">
        <v>2</v>
      </c>
      <c r="AM4" s="1" t="s">
        <v>1038</v>
      </c>
      <c r="AO4" s="1">
        <v>3</v>
      </c>
      <c r="AP4" s="1">
        <v>3</v>
      </c>
      <c r="AQ4" s="1" t="s">
        <v>117</v>
      </c>
    </row>
    <row r="5" spans="1:43" s="1" customFormat="1" x14ac:dyDescent="0.15">
      <c r="A5" s="4" t="s">
        <v>8</v>
      </c>
      <c r="B5" s="5" t="s">
        <v>39</v>
      </c>
      <c r="C5" s="5" t="s">
        <v>39</v>
      </c>
      <c r="E5" s="1" t="s">
        <v>46</v>
      </c>
      <c r="F5" s="1" t="s">
        <v>46</v>
      </c>
      <c r="G5" s="1" t="s">
        <v>46</v>
      </c>
      <c r="H5" s="1" t="s">
        <v>47</v>
      </c>
      <c r="I5" s="1" t="s">
        <v>59</v>
      </c>
      <c r="J5" s="1" t="s">
        <v>59</v>
      </c>
      <c r="K5" s="1" t="s">
        <v>46</v>
      </c>
      <c r="N5" s="1" t="s">
        <v>120</v>
      </c>
      <c r="O5" s="1" t="s">
        <v>119</v>
      </c>
      <c r="Q5" s="1">
        <v>391306</v>
      </c>
      <c r="R5" s="1" t="s">
        <v>180</v>
      </c>
      <c r="S5" s="1" t="s">
        <v>181</v>
      </c>
      <c r="T5" s="1" t="s">
        <v>180</v>
      </c>
      <c r="U5" s="1">
        <v>39</v>
      </c>
      <c r="W5" s="1" t="s">
        <v>1039</v>
      </c>
      <c r="X5" s="1" t="s">
        <v>1040</v>
      </c>
      <c r="Y5" s="1" t="s">
        <v>1041</v>
      </c>
      <c r="Z5" s="1" t="s">
        <v>1041</v>
      </c>
      <c r="AA5" s="1" t="s">
        <v>1016</v>
      </c>
      <c r="AC5" s="1" t="s">
        <v>1017</v>
      </c>
      <c r="AD5" s="1" t="s">
        <v>1018</v>
      </c>
      <c r="AE5" s="1" t="s">
        <v>1042</v>
      </c>
      <c r="AF5" s="1" t="s">
        <v>1043</v>
      </c>
      <c r="AG5" s="1" t="s">
        <v>1044</v>
      </c>
      <c r="AH5" s="1" t="s">
        <v>1022</v>
      </c>
      <c r="AI5" s="1" t="s">
        <v>1022</v>
      </c>
      <c r="AJ5" s="1" t="s">
        <v>1045</v>
      </c>
      <c r="AL5" s="1">
        <v>1</v>
      </c>
      <c r="AM5" s="1" t="s">
        <v>1022</v>
      </c>
      <c r="AO5" s="1">
        <v>4</v>
      </c>
      <c r="AP5" s="1">
        <v>4</v>
      </c>
      <c r="AQ5" s="1" t="s">
        <v>119</v>
      </c>
    </row>
    <row r="6" spans="1:43" s="1" customFormat="1" x14ac:dyDescent="0.15">
      <c r="A6" s="4" t="s">
        <v>9</v>
      </c>
      <c r="B6" s="5" t="s">
        <v>39</v>
      </c>
      <c r="C6" s="5" t="s">
        <v>39</v>
      </c>
      <c r="E6" s="1" t="s">
        <v>47</v>
      </c>
      <c r="F6" s="1" t="s">
        <v>47</v>
      </c>
      <c r="G6" s="1" t="s">
        <v>47</v>
      </c>
      <c r="H6" s="1" t="s">
        <v>48</v>
      </c>
      <c r="I6" s="1" t="s">
        <v>40</v>
      </c>
      <c r="J6" s="1" t="s">
        <v>40</v>
      </c>
      <c r="K6" s="1" t="s">
        <v>47</v>
      </c>
      <c r="N6" s="1" t="s">
        <v>122</v>
      </c>
      <c r="O6" s="1" t="s">
        <v>121</v>
      </c>
      <c r="Q6" s="1">
        <v>395009</v>
      </c>
      <c r="R6" s="1" t="s">
        <v>182</v>
      </c>
      <c r="S6" s="1" t="s">
        <v>183</v>
      </c>
      <c r="T6" s="1" t="s">
        <v>184</v>
      </c>
      <c r="U6" s="1">
        <v>39</v>
      </c>
      <c r="W6" s="1" t="s">
        <v>1046</v>
      </c>
      <c r="X6" s="1" t="s">
        <v>1047</v>
      </c>
      <c r="Y6" s="1" t="s">
        <v>1034</v>
      </c>
      <c r="Z6" s="1" t="s">
        <v>1034</v>
      </c>
      <c r="AA6" s="1" t="s">
        <v>1016</v>
      </c>
      <c r="AC6" s="1" t="s">
        <v>1017</v>
      </c>
      <c r="AD6" s="1" t="s">
        <v>1018</v>
      </c>
      <c r="AE6" s="1" t="s">
        <v>1048</v>
      </c>
      <c r="AF6" s="1" t="s">
        <v>1049</v>
      </c>
      <c r="AG6" s="1" t="s">
        <v>1050</v>
      </c>
      <c r="AH6" s="1" t="s">
        <v>1022</v>
      </c>
      <c r="AI6" s="1" t="s">
        <v>1022</v>
      </c>
      <c r="AJ6" s="1" t="s">
        <v>1051</v>
      </c>
      <c r="AO6" s="1">
        <v>5</v>
      </c>
      <c r="AP6" s="1">
        <v>5</v>
      </c>
      <c r="AQ6" s="1" t="s">
        <v>121</v>
      </c>
    </row>
    <row r="7" spans="1:43" s="1" customFormat="1" x14ac:dyDescent="0.15">
      <c r="A7" s="4" t="s">
        <v>76</v>
      </c>
      <c r="B7" s="5" t="s">
        <v>39</v>
      </c>
      <c r="C7" s="5" t="s">
        <v>39</v>
      </c>
      <c r="E7" s="1" t="s">
        <v>53</v>
      </c>
      <c r="F7" s="1" t="s">
        <v>48</v>
      </c>
      <c r="G7" s="1" t="s">
        <v>48</v>
      </c>
      <c r="H7" s="1" t="s">
        <v>52</v>
      </c>
      <c r="I7" s="1" t="s">
        <v>1408</v>
      </c>
      <c r="J7" s="1" t="s">
        <v>1408</v>
      </c>
      <c r="K7" s="1" t="s">
        <v>70</v>
      </c>
      <c r="N7" s="1" t="s">
        <v>124</v>
      </c>
      <c r="O7" s="1" t="s">
        <v>123</v>
      </c>
      <c r="Q7" s="1">
        <v>395120</v>
      </c>
      <c r="R7" s="1" t="s">
        <v>185</v>
      </c>
      <c r="S7" s="1" t="s">
        <v>186</v>
      </c>
      <c r="T7" s="1" t="s">
        <v>187</v>
      </c>
      <c r="U7" s="1">
        <v>39</v>
      </c>
      <c r="W7" s="1" t="s">
        <v>1052</v>
      </c>
      <c r="X7" s="1" t="s">
        <v>1053</v>
      </c>
      <c r="Y7" s="1" t="s">
        <v>1042</v>
      </c>
      <c r="Z7" s="1" t="s">
        <v>1042</v>
      </c>
      <c r="AA7" s="1" t="s">
        <v>1016</v>
      </c>
      <c r="AC7" s="1" t="s">
        <v>1017</v>
      </c>
      <c r="AD7" s="1" t="s">
        <v>1018</v>
      </c>
      <c r="AE7" s="1" t="s">
        <v>1054</v>
      </c>
      <c r="AF7" s="1" t="s">
        <v>1055</v>
      </c>
      <c r="AG7" s="1" t="s">
        <v>1056</v>
      </c>
      <c r="AH7" s="1" t="s">
        <v>1022</v>
      </c>
      <c r="AI7" s="1" t="s">
        <v>1022</v>
      </c>
      <c r="AJ7" s="1" t="s">
        <v>1057</v>
      </c>
      <c r="AO7" s="1">
        <v>6</v>
      </c>
      <c r="AP7" s="1">
        <v>6</v>
      </c>
      <c r="AQ7" s="1" t="s">
        <v>123</v>
      </c>
    </row>
    <row r="8" spans="1:43" s="1" customFormat="1" x14ac:dyDescent="0.15">
      <c r="A8" s="4" t="s">
        <v>71</v>
      </c>
      <c r="B8" s="5" t="s">
        <v>39</v>
      </c>
      <c r="C8" s="5" t="s">
        <v>39</v>
      </c>
      <c r="E8" s="1" t="s">
        <v>49</v>
      </c>
      <c r="F8" s="1" t="s">
        <v>52</v>
      </c>
      <c r="G8" s="1" t="s">
        <v>49</v>
      </c>
      <c r="H8" s="1" t="s">
        <v>38</v>
      </c>
      <c r="I8" s="1" t="s">
        <v>42</v>
      </c>
      <c r="J8" s="1" t="s">
        <v>42</v>
      </c>
      <c r="K8" s="1" t="s">
        <v>53</v>
      </c>
      <c r="N8" s="1" t="s">
        <v>126</v>
      </c>
      <c r="O8" s="1" t="s">
        <v>125</v>
      </c>
      <c r="Q8" s="1">
        <v>395145</v>
      </c>
      <c r="R8" s="1" t="s">
        <v>188</v>
      </c>
      <c r="S8" s="1" t="s">
        <v>189</v>
      </c>
      <c r="T8" s="1" t="s">
        <v>190</v>
      </c>
      <c r="U8" s="1">
        <v>39</v>
      </c>
      <c r="W8" s="1" t="s">
        <v>1058</v>
      </c>
      <c r="X8" s="1" t="s">
        <v>1059</v>
      </c>
      <c r="Y8" s="1" t="s">
        <v>1060</v>
      </c>
      <c r="Z8" s="1" t="s">
        <v>1060</v>
      </c>
      <c r="AA8" s="1" t="s">
        <v>1016</v>
      </c>
      <c r="AC8" s="1" t="s">
        <v>1017</v>
      </c>
      <c r="AD8" s="1" t="s">
        <v>1018</v>
      </c>
      <c r="AE8" s="1" t="s">
        <v>1061</v>
      </c>
      <c r="AF8" s="1" t="s">
        <v>1062</v>
      </c>
      <c r="AG8" s="1" t="s">
        <v>1063</v>
      </c>
      <c r="AH8" s="1" t="s">
        <v>1022</v>
      </c>
      <c r="AI8" s="1" t="s">
        <v>1022</v>
      </c>
      <c r="AJ8" s="1" t="s">
        <v>1064</v>
      </c>
      <c r="AO8" s="1">
        <v>7</v>
      </c>
      <c r="AP8" s="1">
        <v>7</v>
      </c>
      <c r="AQ8" s="1" t="s">
        <v>125</v>
      </c>
    </row>
    <row r="9" spans="1:43" s="1" customFormat="1" x14ac:dyDescent="0.15">
      <c r="A9" s="4" t="s">
        <v>77</v>
      </c>
      <c r="B9" s="5" t="s">
        <v>39</v>
      </c>
      <c r="C9" s="5" t="s">
        <v>39</v>
      </c>
      <c r="E9" s="1" t="s">
        <v>38</v>
      </c>
      <c r="F9" s="1" t="s">
        <v>38</v>
      </c>
      <c r="G9" s="1" t="s">
        <v>38</v>
      </c>
      <c r="H9" s="1" t="s">
        <v>50</v>
      </c>
      <c r="I9" s="1" t="s">
        <v>43</v>
      </c>
      <c r="J9" s="1" t="s">
        <v>43</v>
      </c>
      <c r="K9" s="1" t="s">
        <v>73</v>
      </c>
      <c r="N9" s="1" t="s">
        <v>128</v>
      </c>
      <c r="O9" s="1" t="s">
        <v>127</v>
      </c>
      <c r="Q9" s="1">
        <v>393104</v>
      </c>
      <c r="R9" s="1" t="s">
        <v>191</v>
      </c>
      <c r="S9" s="1" t="s">
        <v>192</v>
      </c>
      <c r="T9" s="1" t="s">
        <v>193</v>
      </c>
      <c r="U9" s="1">
        <v>39</v>
      </c>
      <c r="W9" s="1" t="s">
        <v>1065</v>
      </c>
      <c r="X9" s="1" t="s">
        <v>1066</v>
      </c>
      <c r="Y9" s="1" t="s">
        <v>1048</v>
      </c>
      <c r="Z9" s="1" t="s">
        <v>1048</v>
      </c>
      <c r="AA9" s="1" t="s">
        <v>1016</v>
      </c>
      <c r="AC9" s="1" t="s">
        <v>1017</v>
      </c>
      <c r="AD9" s="1" t="s">
        <v>1018</v>
      </c>
      <c r="AE9" s="1" t="s">
        <v>38</v>
      </c>
      <c r="AF9" s="1" t="s">
        <v>1067</v>
      </c>
      <c r="AG9" s="1" t="s">
        <v>1068</v>
      </c>
      <c r="AH9" s="1" t="s">
        <v>1022</v>
      </c>
      <c r="AI9" s="1" t="s">
        <v>1022</v>
      </c>
      <c r="AJ9" s="1" t="s">
        <v>1069</v>
      </c>
      <c r="AO9" s="1">
        <v>8</v>
      </c>
      <c r="AP9" s="1">
        <v>8</v>
      </c>
      <c r="AQ9" s="1" t="s">
        <v>127</v>
      </c>
    </row>
    <row r="10" spans="1:43" s="1" customFormat="1" x14ac:dyDescent="0.15">
      <c r="A10" s="4" t="s">
        <v>10</v>
      </c>
      <c r="B10" s="5" t="s">
        <v>39</v>
      </c>
      <c r="C10" s="5" t="s">
        <v>39</v>
      </c>
      <c r="E10" s="1" t="s">
        <v>50</v>
      </c>
      <c r="F10" s="1" t="s">
        <v>50</v>
      </c>
      <c r="G10" s="1" t="s">
        <v>50</v>
      </c>
      <c r="H10" s="1" t="s">
        <v>1265</v>
      </c>
      <c r="K10" s="1" t="s">
        <v>49</v>
      </c>
      <c r="N10" s="1" t="s">
        <v>130</v>
      </c>
      <c r="O10" s="1" t="s">
        <v>129</v>
      </c>
      <c r="Q10" s="1">
        <v>395030</v>
      </c>
      <c r="R10" s="1" t="s">
        <v>191</v>
      </c>
      <c r="S10" s="1" t="s">
        <v>194</v>
      </c>
      <c r="T10" s="1" t="s">
        <v>193</v>
      </c>
      <c r="U10" s="1">
        <v>39</v>
      </c>
      <c r="W10" s="1" t="s">
        <v>1070</v>
      </c>
      <c r="X10" s="1" t="s">
        <v>1071</v>
      </c>
      <c r="Y10" s="1" t="s">
        <v>1072</v>
      </c>
      <c r="Z10" s="1" t="s">
        <v>1072</v>
      </c>
      <c r="AA10" s="1" t="s">
        <v>1016</v>
      </c>
      <c r="AC10" s="1" t="s">
        <v>1017</v>
      </c>
      <c r="AD10" s="1" t="s">
        <v>1018</v>
      </c>
      <c r="AE10" s="1" t="s">
        <v>50</v>
      </c>
      <c r="AF10" s="1" t="s">
        <v>1073</v>
      </c>
      <c r="AG10" s="1" t="s">
        <v>1074</v>
      </c>
      <c r="AH10" s="1" t="s">
        <v>1022</v>
      </c>
      <c r="AI10" s="1" t="s">
        <v>1022</v>
      </c>
      <c r="AJ10" s="1" t="s">
        <v>1075</v>
      </c>
      <c r="AO10" s="1">
        <v>9</v>
      </c>
      <c r="AP10" s="1">
        <v>9</v>
      </c>
      <c r="AQ10" s="1" t="s">
        <v>129</v>
      </c>
    </row>
    <row r="11" spans="1:43" s="1" customFormat="1" x14ac:dyDescent="0.15">
      <c r="A11" s="4" t="s">
        <v>11</v>
      </c>
      <c r="B11" s="5" t="s">
        <v>39</v>
      </c>
      <c r="C11" s="5" t="s">
        <v>39</v>
      </c>
      <c r="E11" s="1" t="s">
        <v>1265</v>
      </c>
      <c r="F11" s="1" t="s">
        <v>1265</v>
      </c>
      <c r="G11" s="1" t="s">
        <v>1265</v>
      </c>
      <c r="H11" s="1" t="s">
        <v>51</v>
      </c>
      <c r="K11" s="1" t="s">
        <v>38</v>
      </c>
      <c r="N11" s="1" t="s">
        <v>131</v>
      </c>
      <c r="O11" s="1">
        <v>10</v>
      </c>
      <c r="Q11" s="1">
        <v>393105</v>
      </c>
      <c r="R11" s="1" t="s">
        <v>195</v>
      </c>
      <c r="S11" s="1" t="s">
        <v>196</v>
      </c>
      <c r="T11" s="1" t="s">
        <v>197</v>
      </c>
      <c r="U11" s="1">
        <v>39</v>
      </c>
      <c r="W11" s="1" t="s">
        <v>1076</v>
      </c>
      <c r="X11" s="1" t="s">
        <v>1077</v>
      </c>
      <c r="Y11" s="1" t="s">
        <v>1078</v>
      </c>
      <c r="Z11" s="1" t="s">
        <v>1078</v>
      </c>
      <c r="AA11" s="1" t="s">
        <v>1016</v>
      </c>
      <c r="AC11" s="1" t="s">
        <v>1017</v>
      </c>
      <c r="AD11" s="1" t="s">
        <v>1018</v>
      </c>
      <c r="AE11" s="1" t="s">
        <v>1079</v>
      </c>
      <c r="AF11" s="1" t="s">
        <v>1080</v>
      </c>
      <c r="AG11" s="1" t="s">
        <v>1081</v>
      </c>
      <c r="AH11" s="1" t="s">
        <v>1022</v>
      </c>
      <c r="AI11" s="1" t="s">
        <v>1022</v>
      </c>
      <c r="AJ11" s="1" t="s">
        <v>1082</v>
      </c>
      <c r="AO11" s="1">
        <v>10</v>
      </c>
      <c r="AP11" s="1" t="s">
        <v>1083</v>
      </c>
      <c r="AQ11" s="1" t="s">
        <v>1084</v>
      </c>
    </row>
    <row r="12" spans="1:43" s="1" customFormat="1" x14ac:dyDescent="0.15">
      <c r="A12" s="4" t="s">
        <v>78</v>
      </c>
      <c r="B12" s="5" t="s">
        <v>39</v>
      </c>
      <c r="C12" s="5" t="s">
        <v>39</v>
      </c>
      <c r="E12" s="1" t="s">
        <v>91</v>
      </c>
      <c r="F12" s="1" t="s">
        <v>51</v>
      </c>
      <c r="G12" s="1" t="s">
        <v>51</v>
      </c>
      <c r="K12" s="1" t="s">
        <v>50</v>
      </c>
      <c r="N12" s="1" t="s">
        <v>132</v>
      </c>
      <c r="O12" s="1">
        <v>11</v>
      </c>
      <c r="Q12" s="1">
        <v>395037</v>
      </c>
      <c r="R12" s="1" t="s">
        <v>198</v>
      </c>
      <c r="S12" s="1" t="s">
        <v>199</v>
      </c>
      <c r="T12" s="1" t="s">
        <v>200</v>
      </c>
      <c r="U12" s="1">
        <v>39</v>
      </c>
      <c r="W12" s="1" t="s">
        <v>1085</v>
      </c>
      <c r="X12" s="1" t="s">
        <v>1086</v>
      </c>
      <c r="Y12" s="1" t="s">
        <v>1054</v>
      </c>
      <c r="Z12" s="1" t="s">
        <v>1054</v>
      </c>
      <c r="AA12" s="1" t="s">
        <v>1016</v>
      </c>
      <c r="AC12" s="1" t="s">
        <v>1017</v>
      </c>
      <c r="AD12" s="1" t="s">
        <v>1018</v>
      </c>
      <c r="AE12" s="1" t="s">
        <v>91</v>
      </c>
      <c r="AF12" s="1" t="s">
        <v>1087</v>
      </c>
      <c r="AG12" s="1" t="s">
        <v>1088</v>
      </c>
      <c r="AH12" s="1" t="s">
        <v>1089</v>
      </c>
      <c r="AI12" s="1" t="s">
        <v>1022</v>
      </c>
      <c r="AJ12" s="1" t="s">
        <v>1090</v>
      </c>
      <c r="AO12" s="1">
        <v>11</v>
      </c>
      <c r="AP12" s="1" t="s">
        <v>1091</v>
      </c>
      <c r="AQ12" s="1" t="s">
        <v>1092</v>
      </c>
    </row>
    <row r="13" spans="1:43" s="1" customFormat="1" x14ac:dyDescent="0.15">
      <c r="A13" s="4" t="s">
        <v>12</v>
      </c>
      <c r="B13" s="5" t="s">
        <v>39</v>
      </c>
      <c r="C13" s="5" t="s">
        <v>39</v>
      </c>
      <c r="E13" s="1" t="s">
        <v>90</v>
      </c>
      <c r="F13" s="1" t="s">
        <v>54</v>
      </c>
      <c r="K13" s="1" t="s">
        <v>51</v>
      </c>
      <c r="N13" s="1" t="s">
        <v>133</v>
      </c>
      <c r="O13" s="1">
        <v>12</v>
      </c>
      <c r="Q13" s="1">
        <v>395010</v>
      </c>
      <c r="R13" s="1" t="s">
        <v>201</v>
      </c>
      <c r="S13" s="1" t="s">
        <v>202</v>
      </c>
      <c r="T13" s="1" t="s">
        <v>203</v>
      </c>
      <c r="U13" s="1">
        <v>39</v>
      </c>
      <c r="W13" s="1" t="s">
        <v>1093</v>
      </c>
      <c r="X13" s="1" t="s">
        <v>1094</v>
      </c>
      <c r="Y13" s="1" t="s">
        <v>1095</v>
      </c>
      <c r="Z13" s="1" t="s">
        <v>1095</v>
      </c>
      <c r="AA13" s="1" t="s">
        <v>1016</v>
      </c>
      <c r="AC13" s="1" t="s">
        <v>1017</v>
      </c>
      <c r="AD13" s="1" t="s">
        <v>1018</v>
      </c>
      <c r="AE13" s="1" t="s">
        <v>90</v>
      </c>
      <c r="AF13" s="1" t="s">
        <v>1096</v>
      </c>
      <c r="AG13" s="1" t="s">
        <v>1097</v>
      </c>
      <c r="AH13" s="1" t="s">
        <v>1098</v>
      </c>
      <c r="AI13" s="1" t="s">
        <v>1022</v>
      </c>
      <c r="AJ13" s="1" t="s">
        <v>1099</v>
      </c>
      <c r="AO13" s="1">
        <v>12</v>
      </c>
      <c r="AP13" s="1" t="s">
        <v>1100</v>
      </c>
      <c r="AQ13" s="1" t="s">
        <v>1101</v>
      </c>
    </row>
    <row r="14" spans="1:43" s="1" customFormat="1" x14ac:dyDescent="0.15">
      <c r="A14" s="4" t="s">
        <v>13</v>
      </c>
      <c r="B14" s="5" t="s">
        <v>39</v>
      </c>
      <c r="C14" s="5" t="s">
        <v>39</v>
      </c>
      <c r="E14" s="1" t="s">
        <v>54</v>
      </c>
      <c r="K14" s="1" t="s">
        <v>54</v>
      </c>
      <c r="N14" s="1" t="s">
        <v>134</v>
      </c>
      <c r="O14" s="1">
        <v>13</v>
      </c>
      <c r="Q14" s="1">
        <v>395016</v>
      </c>
      <c r="R14" s="1" t="s">
        <v>204</v>
      </c>
      <c r="S14" s="1" t="s">
        <v>205</v>
      </c>
      <c r="T14" s="1" t="s">
        <v>206</v>
      </c>
      <c r="U14" s="1">
        <v>39</v>
      </c>
      <c r="W14" s="1" t="s">
        <v>1102</v>
      </c>
      <c r="X14" s="1" t="s">
        <v>1103</v>
      </c>
      <c r="Y14" s="1" t="s">
        <v>1104</v>
      </c>
      <c r="Z14" s="1" t="s">
        <v>1104</v>
      </c>
      <c r="AA14" s="1" t="s">
        <v>1016</v>
      </c>
      <c r="AC14" s="1" t="s">
        <v>1017</v>
      </c>
      <c r="AD14" s="1" t="s">
        <v>1018</v>
      </c>
      <c r="AE14" s="1" t="s">
        <v>54</v>
      </c>
      <c r="AF14" s="1" t="s">
        <v>1105</v>
      </c>
      <c r="AG14" s="1" t="s">
        <v>1106</v>
      </c>
      <c r="AH14" s="1" t="s">
        <v>1022</v>
      </c>
      <c r="AI14" s="1" t="s">
        <v>1022</v>
      </c>
      <c r="AJ14" s="1" t="s">
        <v>1107</v>
      </c>
      <c r="AO14" s="1">
        <v>13</v>
      </c>
      <c r="AP14" s="1" t="s">
        <v>1108</v>
      </c>
      <c r="AQ14" s="1" t="s">
        <v>1109</v>
      </c>
    </row>
    <row r="15" spans="1:43" s="1" customFormat="1" x14ac:dyDescent="0.15">
      <c r="A15" s="5" t="s">
        <v>14</v>
      </c>
      <c r="B15" s="5" t="s">
        <v>36</v>
      </c>
      <c r="C15" s="5" t="s">
        <v>37</v>
      </c>
      <c r="N15" s="1" t="s">
        <v>135</v>
      </c>
      <c r="O15" s="1">
        <v>14</v>
      </c>
      <c r="Q15" s="1">
        <v>397020</v>
      </c>
      <c r="R15" s="1" t="s">
        <v>207</v>
      </c>
      <c r="S15" s="1" t="s">
        <v>208</v>
      </c>
      <c r="T15" s="1" t="s">
        <v>209</v>
      </c>
      <c r="U15" s="1">
        <v>39</v>
      </c>
      <c r="W15" s="1" t="s">
        <v>1110</v>
      </c>
      <c r="X15" s="1" t="s">
        <v>1111</v>
      </c>
      <c r="Y15" s="1" t="s">
        <v>1112</v>
      </c>
      <c r="Z15" s="1" t="s">
        <v>1112</v>
      </c>
      <c r="AA15" s="1" t="s">
        <v>1016</v>
      </c>
      <c r="AC15" s="1" t="s">
        <v>1017</v>
      </c>
      <c r="AD15" s="1" t="s">
        <v>1113</v>
      </c>
      <c r="AE15" s="1" t="s">
        <v>1019</v>
      </c>
      <c r="AF15" s="1" t="s">
        <v>1114</v>
      </c>
      <c r="AG15" s="1" t="s">
        <v>1021</v>
      </c>
      <c r="AH15" s="1" t="s">
        <v>1022</v>
      </c>
      <c r="AI15" s="1" t="s">
        <v>1022</v>
      </c>
      <c r="AJ15" s="1" t="s">
        <v>1023</v>
      </c>
      <c r="AO15" s="1">
        <v>14</v>
      </c>
      <c r="AP15" s="1" t="s">
        <v>1115</v>
      </c>
      <c r="AQ15" s="1" t="s">
        <v>1116</v>
      </c>
    </row>
    <row r="16" spans="1:43" s="1" customFormat="1" x14ac:dyDescent="0.15">
      <c r="A16" s="5" t="s">
        <v>15</v>
      </c>
      <c r="B16" s="5" t="s">
        <v>36</v>
      </c>
      <c r="C16" s="5" t="s">
        <v>37</v>
      </c>
      <c r="N16" s="1" t="s">
        <v>136</v>
      </c>
      <c r="O16" s="1">
        <v>15</v>
      </c>
      <c r="Q16" s="1">
        <v>397005</v>
      </c>
      <c r="R16" s="1" t="s">
        <v>210</v>
      </c>
      <c r="S16" s="1" t="s">
        <v>211</v>
      </c>
      <c r="T16" s="1" t="s">
        <v>212</v>
      </c>
      <c r="U16" s="1">
        <v>39</v>
      </c>
      <c r="W16" s="1" t="s">
        <v>1117</v>
      </c>
      <c r="X16" s="1" t="s">
        <v>1118</v>
      </c>
      <c r="Y16" s="1" t="s">
        <v>1119</v>
      </c>
      <c r="Z16" s="1" t="s">
        <v>1119</v>
      </c>
      <c r="AA16" s="1" t="s">
        <v>1016</v>
      </c>
      <c r="AC16" s="1" t="s">
        <v>1017</v>
      </c>
      <c r="AD16" s="1" t="s">
        <v>1113</v>
      </c>
      <c r="AE16" s="1" t="s">
        <v>1027</v>
      </c>
      <c r="AF16" s="1" t="s">
        <v>1120</v>
      </c>
      <c r="AG16" s="1" t="s">
        <v>1029</v>
      </c>
      <c r="AH16" s="1" t="s">
        <v>1022</v>
      </c>
      <c r="AI16" s="1" t="s">
        <v>1022</v>
      </c>
      <c r="AJ16" s="1" t="s">
        <v>1030</v>
      </c>
      <c r="AO16" s="1">
        <v>15</v>
      </c>
      <c r="AP16" s="1" t="s">
        <v>1121</v>
      </c>
      <c r="AQ16" s="1" t="s">
        <v>1122</v>
      </c>
    </row>
    <row r="17" spans="1:43" s="1" customFormat="1" x14ac:dyDescent="0.15">
      <c r="A17" s="5" t="s">
        <v>16</v>
      </c>
      <c r="B17" s="5" t="s">
        <v>36</v>
      </c>
      <c r="C17" s="5" t="s">
        <v>37</v>
      </c>
      <c r="N17" s="1" t="s">
        <v>137</v>
      </c>
      <c r="O17" s="1">
        <v>16</v>
      </c>
      <c r="Q17" s="1">
        <v>397054</v>
      </c>
      <c r="R17" s="1" t="s">
        <v>213</v>
      </c>
      <c r="S17" s="1" t="s">
        <v>214</v>
      </c>
      <c r="T17" s="1" t="s">
        <v>215</v>
      </c>
      <c r="U17" s="1">
        <v>39</v>
      </c>
      <c r="W17" s="1" t="s">
        <v>1123</v>
      </c>
      <c r="X17" s="1" t="s">
        <v>1124</v>
      </c>
      <c r="Y17" s="1" t="s">
        <v>1125</v>
      </c>
      <c r="Z17" s="1" t="s">
        <v>1125</v>
      </c>
      <c r="AA17" s="1" t="s">
        <v>1016</v>
      </c>
      <c r="AC17" s="1" t="s">
        <v>1017</v>
      </c>
      <c r="AD17" s="1" t="s">
        <v>1113</v>
      </c>
      <c r="AE17" s="1" t="s">
        <v>1034</v>
      </c>
      <c r="AF17" s="1" t="s">
        <v>1126</v>
      </c>
      <c r="AG17" s="1" t="s">
        <v>1036</v>
      </c>
      <c r="AH17" s="1" t="s">
        <v>1022</v>
      </c>
      <c r="AI17" s="1" t="s">
        <v>1022</v>
      </c>
      <c r="AJ17" s="1" t="s">
        <v>1037</v>
      </c>
      <c r="AO17" s="1">
        <v>16</v>
      </c>
      <c r="AP17" s="1" t="s">
        <v>1127</v>
      </c>
      <c r="AQ17" s="1" t="s">
        <v>1128</v>
      </c>
    </row>
    <row r="18" spans="1:43" s="1" customFormat="1" x14ac:dyDescent="0.15">
      <c r="A18" s="5" t="s">
        <v>69</v>
      </c>
      <c r="B18" s="5" t="s">
        <v>36</v>
      </c>
      <c r="C18" s="5" t="s">
        <v>37</v>
      </c>
      <c r="N18" s="1" t="s">
        <v>138</v>
      </c>
      <c r="O18" s="1">
        <v>17</v>
      </c>
      <c r="Q18" s="1">
        <v>397036</v>
      </c>
      <c r="R18" s="1" t="s">
        <v>216</v>
      </c>
      <c r="S18" s="1" t="s">
        <v>217</v>
      </c>
      <c r="T18" s="1" t="s">
        <v>218</v>
      </c>
      <c r="U18" s="1">
        <v>39</v>
      </c>
      <c r="W18" s="1" t="s">
        <v>1129</v>
      </c>
      <c r="X18" s="1" t="s">
        <v>1130</v>
      </c>
      <c r="Y18" s="1" t="s">
        <v>1131</v>
      </c>
      <c r="Z18" s="1" t="s">
        <v>1131</v>
      </c>
      <c r="AA18" s="1" t="s">
        <v>1016</v>
      </c>
      <c r="AC18" s="1" t="s">
        <v>1017</v>
      </c>
      <c r="AD18" s="1" t="s">
        <v>1113</v>
      </c>
      <c r="AE18" s="1" t="s">
        <v>1042</v>
      </c>
      <c r="AF18" s="1" t="s">
        <v>1132</v>
      </c>
      <c r="AG18" s="1" t="s">
        <v>1044</v>
      </c>
      <c r="AH18" s="1" t="s">
        <v>1022</v>
      </c>
      <c r="AI18" s="1" t="s">
        <v>1022</v>
      </c>
      <c r="AJ18" s="1" t="s">
        <v>1045</v>
      </c>
      <c r="AO18" s="1">
        <v>17</v>
      </c>
      <c r="AP18" s="1" t="s">
        <v>1133</v>
      </c>
      <c r="AQ18" s="1" t="s">
        <v>1134</v>
      </c>
    </row>
    <row r="19" spans="1:43" s="1" customFormat="1" x14ac:dyDescent="0.15">
      <c r="A19" s="5" t="s">
        <v>17</v>
      </c>
      <c r="B19" s="5" t="s">
        <v>36</v>
      </c>
      <c r="C19" s="5" t="s">
        <v>37</v>
      </c>
      <c r="N19" s="1" t="s">
        <v>139</v>
      </c>
      <c r="O19" s="1">
        <v>18</v>
      </c>
      <c r="Q19" s="1">
        <v>395005</v>
      </c>
      <c r="R19" s="1" t="s">
        <v>219</v>
      </c>
      <c r="S19" s="1" t="s">
        <v>220</v>
      </c>
      <c r="T19" s="1" t="s">
        <v>221</v>
      </c>
      <c r="U19" s="1">
        <v>39</v>
      </c>
      <c r="W19" s="1" t="s">
        <v>1135</v>
      </c>
      <c r="X19" s="1" t="s">
        <v>1136</v>
      </c>
      <c r="Y19" s="1" t="s">
        <v>1137</v>
      </c>
      <c r="Z19" s="1" t="s">
        <v>1137</v>
      </c>
      <c r="AA19" s="1" t="s">
        <v>1016</v>
      </c>
      <c r="AC19" s="1" t="s">
        <v>1017</v>
      </c>
      <c r="AD19" s="1" t="s">
        <v>1113</v>
      </c>
      <c r="AE19" s="1" t="s">
        <v>1048</v>
      </c>
      <c r="AF19" s="1" t="s">
        <v>1138</v>
      </c>
      <c r="AG19" s="1" t="s">
        <v>1050</v>
      </c>
      <c r="AH19" s="1" t="s">
        <v>1022</v>
      </c>
      <c r="AI19" s="1" t="s">
        <v>1022</v>
      </c>
      <c r="AJ19" s="1" t="s">
        <v>1051</v>
      </c>
      <c r="AO19" s="1">
        <v>18</v>
      </c>
      <c r="AP19" s="1" t="s">
        <v>1139</v>
      </c>
      <c r="AQ19" s="1" t="s">
        <v>1140</v>
      </c>
    </row>
    <row r="20" spans="1:43" s="1" customFormat="1" x14ac:dyDescent="0.15">
      <c r="A20" s="5" t="s">
        <v>18</v>
      </c>
      <c r="B20" s="5" t="s">
        <v>36</v>
      </c>
      <c r="C20" s="5" t="s">
        <v>37</v>
      </c>
      <c r="N20" s="1" t="s">
        <v>140</v>
      </c>
      <c r="O20" s="1">
        <v>19</v>
      </c>
      <c r="Q20" s="1">
        <v>395129</v>
      </c>
      <c r="R20" s="1" t="s">
        <v>222</v>
      </c>
      <c r="S20" s="1" t="s">
        <v>223</v>
      </c>
      <c r="T20" s="1" t="s">
        <v>224</v>
      </c>
      <c r="U20" s="1">
        <v>39</v>
      </c>
      <c r="W20" s="1" t="s">
        <v>1141</v>
      </c>
      <c r="X20" s="1" t="s">
        <v>1142</v>
      </c>
      <c r="Y20" s="1" t="s">
        <v>1143</v>
      </c>
      <c r="Z20" s="1" t="s">
        <v>1143</v>
      </c>
      <c r="AA20" s="1" t="s">
        <v>1016</v>
      </c>
      <c r="AC20" s="1" t="s">
        <v>1017</v>
      </c>
      <c r="AD20" s="1" t="s">
        <v>1113</v>
      </c>
      <c r="AE20" s="1" t="s">
        <v>1078</v>
      </c>
      <c r="AF20" s="1" t="s">
        <v>1144</v>
      </c>
      <c r="AG20" s="1" t="s">
        <v>1145</v>
      </c>
      <c r="AH20" s="1" t="s">
        <v>1022</v>
      </c>
      <c r="AI20" s="1" t="s">
        <v>1022</v>
      </c>
      <c r="AJ20" s="1" t="s">
        <v>1146</v>
      </c>
      <c r="AO20" s="1">
        <v>19</v>
      </c>
      <c r="AP20" s="1" t="s">
        <v>1147</v>
      </c>
      <c r="AQ20" s="1" t="s">
        <v>1148</v>
      </c>
    </row>
    <row r="21" spans="1:43" s="1" customFormat="1" x14ac:dyDescent="0.15">
      <c r="A21" s="5" t="s">
        <v>19</v>
      </c>
      <c r="B21" s="5" t="s">
        <v>36</v>
      </c>
      <c r="C21" s="5" t="s">
        <v>37</v>
      </c>
      <c r="N21" s="1" t="s">
        <v>141</v>
      </c>
      <c r="O21" s="1">
        <v>20</v>
      </c>
      <c r="Q21" s="1">
        <v>397053</v>
      </c>
      <c r="R21" s="1" t="s">
        <v>225</v>
      </c>
      <c r="S21" s="1" t="s">
        <v>226</v>
      </c>
      <c r="T21" s="1" t="s">
        <v>227</v>
      </c>
      <c r="U21" s="1">
        <v>39</v>
      </c>
      <c r="W21" s="1" t="s">
        <v>1149</v>
      </c>
      <c r="X21" s="1" t="s">
        <v>1150</v>
      </c>
      <c r="Y21" s="1" t="s">
        <v>1151</v>
      </c>
      <c r="Z21" s="1" t="s">
        <v>1152</v>
      </c>
      <c r="AA21" s="1" t="s">
        <v>1016</v>
      </c>
      <c r="AC21" s="1" t="s">
        <v>1017</v>
      </c>
      <c r="AD21" s="1" t="s">
        <v>1113</v>
      </c>
      <c r="AE21" s="1" t="s">
        <v>1153</v>
      </c>
      <c r="AF21" s="1" t="s">
        <v>1154</v>
      </c>
      <c r="AG21" s="1" t="s">
        <v>1155</v>
      </c>
      <c r="AH21" s="1" t="s">
        <v>1022</v>
      </c>
      <c r="AI21" s="1" t="s">
        <v>1022</v>
      </c>
      <c r="AJ21" s="1" t="s">
        <v>1156</v>
      </c>
      <c r="AO21" s="1">
        <v>20</v>
      </c>
      <c r="AP21" s="1" t="s">
        <v>1157</v>
      </c>
      <c r="AQ21" s="1" t="s">
        <v>1158</v>
      </c>
    </row>
    <row r="22" spans="1:43" s="1" customFormat="1" x14ac:dyDescent="0.15">
      <c r="A22" s="5" t="s">
        <v>20</v>
      </c>
      <c r="B22" s="5" t="s">
        <v>36</v>
      </c>
      <c r="C22" s="5" t="s">
        <v>37</v>
      </c>
      <c r="N22" s="1" t="s">
        <v>142</v>
      </c>
      <c r="O22" s="1">
        <v>21</v>
      </c>
      <c r="Q22" s="1">
        <v>395138</v>
      </c>
      <c r="R22" s="1" t="s">
        <v>228</v>
      </c>
      <c r="S22" s="1" t="s">
        <v>229</v>
      </c>
      <c r="T22" s="1" t="s">
        <v>230</v>
      </c>
      <c r="U22" s="1">
        <v>39</v>
      </c>
      <c r="W22" s="1" t="s">
        <v>1159</v>
      </c>
      <c r="X22" s="1" t="s">
        <v>1160</v>
      </c>
      <c r="Y22" s="1" t="s">
        <v>1161</v>
      </c>
      <c r="Z22" s="1" t="s">
        <v>1162</v>
      </c>
      <c r="AA22" s="1" t="s">
        <v>1016</v>
      </c>
      <c r="AC22" s="1" t="s">
        <v>1017</v>
      </c>
      <c r="AD22" s="1" t="s">
        <v>1113</v>
      </c>
      <c r="AE22" s="1" t="s">
        <v>38</v>
      </c>
      <c r="AF22" s="1" t="s">
        <v>1163</v>
      </c>
      <c r="AG22" s="1" t="s">
        <v>1068</v>
      </c>
      <c r="AH22" s="1" t="s">
        <v>1022</v>
      </c>
      <c r="AI22" s="1" t="s">
        <v>1022</v>
      </c>
      <c r="AJ22" s="1" t="s">
        <v>1069</v>
      </c>
      <c r="AO22" s="1">
        <v>21</v>
      </c>
      <c r="AP22" s="1" t="s">
        <v>1164</v>
      </c>
      <c r="AQ22" s="1" t="s">
        <v>1165</v>
      </c>
    </row>
    <row r="23" spans="1:43" s="1" customFormat="1" x14ac:dyDescent="0.15">
      <c r="A23" s="5" t="s">
        <v>21</v>
      </c>
      <c r="B23" s="5" t="s">
        <v>36</v>
      </c>
      <c r="C23" s="5" t="s">
        <v>37</v>
      </c>
      <c r="N23" s="1" t="s">
        <v>143</v>
      </c>
      <c r="O23" s="1">
        <v>22</v>
      </c>
      <c r="Q23" s="1">
        <v>390060</v>
      </c>
      <c r="R23" s="1" t="s">
        <v>231</v>
      </c>
      <c r="S23" s="1" t="s">
        <v>232</v>
      </c>
      <c r="T23" s="1" t="s">
        <v>233</v>
      </c>
      <c r="U23" s="1">
        <v>39</v>
      </c>
      <c r="W23" s="1" t="s">
        <v>1166</v>
      </c>
      <c r="X23" s="1" t="s">
        <v>1167</v>
      </c>
      <c r="Y23" s="1" t="s">
        <v>1168</v>
      </c>
      <c r="Z23" s="1" t="s">
        <v>1169</v>
      </c>
      <c r="AA23" s="1" t="s">
        <v>1016</v>
      </c>
      <c r="AC23" s="1" t="s">
        <v>1017</v>
      </c>
      <c r="AD23" s="1" t="s">
        <v>1113</v>
      </c>
      <c r="AE23" s="1" t="s">
        <v>50</v>
      </c>
      <c r="AF23" s="1" t="s">
        <v>1170</v>
      </c>
      <c r="AG23" s="1" t="s">
        <v>1074</v>
      </c>
      <c r="AH23" s="1" t="s">
        <v>1022</v>
      </c>
      <c r="AI23" s="1" t="s">
        <v>1022</v>
      </c>
      <c r="AJ23" s="1" t="s">
        <v>1075</v>
      </c>
      <c r="AO23" s="1">
        <v>22</v>
      </c>
      <c r="AP23" s="1" t="s">
        <v>1171</v>
      </c>
      <c r="AQ23" s="1" t="s">
        <v>1172</v>
      </c>
    </row>
    <row r="24" spans="1:43" s="1" customFormat="1" x14ac:dyDescent="0.15">
      <c r="A24" s="5" t="s">
        <v>22</v>
      </c>
      <c r="B24" s="5" t="s">
        <v>36</v>
      </c>
      <c r="C24" s="5" t="s">
        <v>37</v>
      </c>
      <c r="N24" s="1" t="s">
        <v>144</v>
      </c>
      <c r="O24" s="1">
        <v>23</v>
      </c>
      <c r="Q24" s="1">
        <v>397042</v>
      </c>
      <c r="R24" s="1" t="s">
        <v>234</v>
      </c>
      <c r="S24" s="1" t="s">
        <v>235</v>
      </c>
      <c r="T24" s="1" t="s">
        <v>236</v>
      </c>
      <c r="U24" s="1">
        <v>39</v>
      </c>
      <c r="W24" s="1" t="s">
        <v>1173</v>
      </c>
      <c r="X24" s="1" t="s">
        <v>1174</v>
      </c>
      <c r="Y24" s="1" t="s">
        <v>1175</v>
      </c>
      <c r="Z24" s="1" t="s">
        <v>1176</v>
      </c>
      <c r="AA24" s="1" t="s">
        <v>1016</v>
      </c>
      <c r="AC24" s="1" t="s">
        <v>1017</v>
      </c>
      <c r="AD24" s="1" t="s">
        <v>1113</v>
      </c>
      <c r="AE24" s="1" t="s">
        <v>51</v>
      </c>
      <c r="AF24" s="1" t="s">
        <v>1177</v>
      </c>
      <c r="AG24" s="1" t="s">
        <v>1178</v>
      </c>
      <c r="AH24" s="1" t="s">
        <v>1022</v>
      </c>
      <c r="AI24" s="1" t="s">
        <v>1022</v>
      </c>
      <c r="AJ24" s="1" t="s">
        <v>1179</v>
      </c>
      <c r="AO24" s="1">
        <v>23</v>
      </c>
      <c r="AP24" s="1" t="s">
        <v>1180</v>
      </c>
      <c r="AQ24" s="1" t="s">
        <v>1181</v>
      </c>
    </row>
    <row r="25" spans="1:43" s="1" customFormat="1" x14ac:dyDescent="0.15">
      <c r="A25" s="5" t="s">
        <v>23</v>
      </c>
      <c r="B25" s="5" t="s">
        <v>36</v>
      </c>
      <c r="C25" s="5" t="s">
        <v>37</v>
      </c>
      <c r="N25" s="1" t="s">
        <v>145</v>
      </c>
      <c r="O25" s="1">
        <v>24</v>
      </c>
      <c r="Q25" s="1">
        <v>395008</v>
      </c>
      <c r="R25" s="1" t="s">
        <v>237</v>
      </c>
      <c r="S25" s="1" t="s">
        <v>238</v>
      </c>
      <c r="T25" s="1" t="s">
        <v>239</v>
      </c>
      <c r="U25" s="1">
        <v>39</v>
      </c>
      <c r="W25" s="1" t="s">
        <v>1182</v>
      </c>
      <c r="X25" s="1" t="s">
        <v>1183</v>
      </c>
      <c r="Y25" s="1" t="s">
        <v>1184</v>
      </c>
      <c r="Z25" s="1" t="s">
        <v>1185</v>
      </c>
      <c r="AA25" s="1" t="s">
        <v>1016</v>
      </c>
      <c r="AC25" s="1" t="s">
        <v>1017</v>
      </c>
      <c r="AD25" s="1" t="s">
        <v>1113</v>
      </c>
      <c r="AE25" s="1" t="s">
        <v>54</v>
      </c>
      <c r="AF25" s="1" t="s">
        <v>1186</v>
      </c>
      <c r="AG25" s="1" t="s">
        <v>1187</v>
      </c>
      <c r="AH25" s="1" t="s">
        <v>1022</v>
      </c>
      <c r="AI25" s="1" t="s">
        <v>1022</v>
      </c>
      <c r="AJ25" s="1" t="s">
        <v>1188</v>
      </c>
      <c r="AO25" s="1">
        <v>24</v>
      </c>
      <c r="AP25" s="1" t="s">
        <v>1189</v>
      </c>
      <c r="AQ25" s="1" t="s">
        <v>1190</v>
      </c>
    </row>
    <row r="26" spans="1:43" s="1" customFormat="1" x14ac:dyDescent="0.15">
      <c r="A26" s="5" t="s">
        <v>24</v>
      </c>
      <c r="B26" s="5" t="s">
        <v>36</v>
      </c>
      <c r="C26" s="5" t="s">
        <v>37</v>
      </c>
      <c r="N26" s="1" t="s">
        <v>146</v>
      </c>
      <c r="O26" s="1">
        <v>25</v>
      </c>
      <c r="Q26" s="1">
        <v>397034</v>
      </c>
      <c r="R26" s="1" t="s">
        <v>240</v>
      </c>
      <c r="S26" s="1" t="s">
        <v>241</v>
      </c>
      <c r="T26" s="1" t="s">
        <v>242</v>
      </c>
      <c r="U26" s="1">
        <v>39</v>
      </c>
      <c r="W26" s="1" t="s">
        <v>1191</v>
      </c>
      <c r="X26" s="1" t="s">
        <v>1192</v>
      </c>
      <c r="Y26" s="1" t="s">
        <v>1193</v>
      </c>
      <c r="Z26" s="1" t="s">
        <v>1194</v>
      </c>
      <c r="AA26" s="1" t="s">
        <v>1016</v>
      </c>
      <c r="AC26" s="1" t="s">
        <v>1195</v>
      </c>
      <c r="AD26" s="1" t="s">
        <v>1018</v>
      </c>
      <c r="AE26" s="1" t="s">
        <v>1019</v>
      </c>
      <c r="AF26" s="1" t="s">
        <v>1196</v>
      </c>
      <c r="AG26" s="1" t="s">
        <v>1021</v>
      </c>
      <c r="AH26" s="1">
        <v>2</v>
      </c>
      <c r="AI26" s="1" t="s">
        <v>1022</v>
      </c>
      <c r="AJ26" s="1" t="s">
        <v>1197</v>
      </c>
      <c r="AO26" s="1">
        <v>25</v>
      </c>
      <c r="AP26" s="1" t="s">
        <v>1198</v>
      </c>
      <c r="AQ26" s="1" t="s">
        <v>1199</v>
      </c>
    </row>
    <row r="27" spans="1:43" s="1" customFormat="1" x14ac:dyDescent="0.15">
      <c r="A27" s="5" t="s">
        <v>25</v>
      </c>
      <c r="B27" s="5" t="s">
        <v>36</v>
      </c>
      <c r="C27" s="5" t="s">
        <v>37</v>
      </c>
      <c r="N27" s="1" t="s">
        <v>147</v>
      </c>
      <c r="O27" s="1">
        <v>26</v>
      </c>
      <c r="Q27" s="1">
        <v>395134</v>
      </c>
      <c r="R27" s="1" t="s">
        <v>243</v>
      </c>
      <c r="S27" s="1" t="s">
        <v>244</v>
      </c>
      <c r="T27" s="1" t="s">
        <v>245</v>
      </c>
      <c r="U27" s="1">
        <v>39</v>
      </c>
      <c r="W27" s="1" t="s">
        <v>1200</v>
      </c>
      <c r="X27" s="1" t="s">
        <v>1201</v>
      </c>
      <c r="Y27" s="1" t="s">
        <v>1202</v>
      </c>
      <c r="Z27" s="1" t="s">
        <v>1203</v>
      </c>
      <c r="AA27" s="1" t="s">
        <v>1016</v>
      </c>
      <c r="AC27" s="1" t="s">
        <v>1195</v>
      </c>
      <c r="AD27" s="1" t="s">
        <v>1018</v>
      </c>
      <c r="AE27" s="1" t="s">
        <v>1027</v>
      </c>
      <c r="AF27" s="1" t="s">
        <v>1204</v>
      </c>
      <c r="AG27" s="1" t="s">
        <v>1029</v>
      </c>
      <c r="AH27" s="1">
        <v>2</v>
      </c>
      <c r="AI27" s="1" t="s">
        <v>1022</v>
      </c>
      <c r="AJ27" s="1" t="s">
        <v>1205</v>
      </c>
      <c r="AO27" s="1">
        <v>26</v>
      </c>
      <c r="AP27" s="1" t="s">
        <v>1206</v>
      </c>
      <c r="AQ27" s="1" t="s">
        <v>1207</v>
      </c>
    </row>
    <row r="28" spans="1:43" s="1" customFormat="1" x14ac:dyDescent="0.15">
      <c r="A28" s="5" t="s">
        <v>26</v>
      </c>
      <c r="B28" s="5" t="s">
        <v>36</v>
      </c>
      <c r="C28" s="5" t="s">
        <v>37</v>
      </c>
      <c r="N28" s="1" t="s">
        <v>148</v>
      </c>
      <c r="O28" s="1">
        <v>27</v>
      </c>
      <c r="Q28" s="1">
        <v>390071</v>
      </c>
      <c r="R28" s="1" t="s">
        <v>246</v>
      </c>
      <c r="S28" s="1" t="s">
        <v>247</v>
      </c>
      <c r="T28" s="1" t="s">
        <v>248</v>
      </c>
      <c r="U28" s="1">
        <v>39</v>
      </c>
      <c r="W28" s="1" t="s">
        <v>1208</v>
      </c>
      <c r="X28" s="1" t="s">
        <v>1209</v>
      </c>
      <c r="Y28" s="1" t="s">
        <v>1210</v>
      </c>
      <c r="Z28" s="1" t="s">
        <v>1211</v>
      </c>
      <c r="AA28" s="1" t="s">
        <v>1016</v>
      </c>
      <c r="AC28" s="1" t="s">
        <v>1195</v>
      </c>
      <c r="AD28" s="1" t="s">
        <v>1018</v>
      </c>
      <c r="AE28" s="1" t="s">
        <v>1034</v>
      </c>
      <c r="AF28" s="1" t="s">
        <v>1212</v>
      </c>
      <c r="AG28" s="1" t="s">
        <v>1036</v>
      </c>
      <c r="AH28" s="1">
        <v>2</v>
      </c>
      <c r="AI28" s="1" t="s">
        <v>1022</v>
      </c>
      <c r="AJ28" s="1" t="s">
        <v>1213</v>
      </c>
      <c r="AO28" s="1">
        <v>27</v>
      </c>
      <c r="AP28" s="1" t="s">
        <v>1214</v>
      </c>
      <c r="AQ28" s="1" t="s">
        <v>1215</v>
      </c>
    </row>
    <row r="29" spans="1:43" s="1" customFormat="1" x14ac:dyDescent="0.15">
      <c r="A29" s="5" t="s">
        <v>27</v>
      </c>
      <c r="B29" s="5" t="s">
        <v>36</v>
      </c>
      <c r="C29" s="5" t="s">
        <v>37</v>
      </c>
      <c r="N29" s="1" t="s">
        <v>149</v>
      </c>
      <c r="O29" s="1">
        <v>28</v>
      </c>
      <c r="Q29" s="1">
        <v>393119</v>
      </c>
      <c r="R29" s="1" t="s">
        <v>249</v>
      </c>
      <c r="S29" s="1" t="s">
        <v>250</v>
      </c>
      <c r="T29" s="1" t="s">
        <v>251</v>
      </c>
      <c r="U29" s="1">
        <v>39</v>
      </c>
      <c r="W29" s="1" t="s">
        <v>1216</v>
      </c>
      <c r="X29" s="1" t="s">
        <v>1217</v>
      </c>
      <c r="Y29" s="1" t="s">
        <v>1218</v>
      </c>
      <c r="Z29" s="1" t="s">
        <v>1152</v>
      </c>
      <c r="AA29" s="1" t="s">
        <v>1016</v>
      </c>
      <c r="AC29" s="1" t="s">
        <v>1195</v>
      </c>
      <c r="AD29" s="1" t="s">
        <v>1018</v>
      </c>
      <c r="AE29" s="1" t="s">
        <v>1042</v>
      </c>
      <c r="AF29" s="1" t="s">
        <v>1219</v>
      </c>
      <c r="AG29" s="1" t="s">
        <v>1044</v>
      </c>
      <c r="AH29" s="1">
        <v>2</v>
      </c>
      <c r="AI29" s="1" t="s">
        <v>1022</v>
      </c>
      <c r="AJ29" s="1" t="s">
        <v>1220</v>
      </c>
      <c r="AO29" s="1">
        <v>28</v>
      </c>
      <c r="AP29" s="1" t="s">
        <v>1221</v>
      </c>
      <c r="AQ29" s="1" t="s">
        <v>1222</v>
      </c>
    </row>
    <row r="30" spans="1:43" s="1" customFormat="1" x14ac:dyDescent="0.15">
      <c r="A30" s="5" t="s">
        <v>89</v>
      </c>
      <c r="B30" s="5" t="s">
        <v>34</v>
      </c>
      <c r="C30" s="5" t="s">
        <v>35</v>
      </c>
      <c r="N30" s="1" t="s">
        <v>150</v>
      </c>
      <c r="O30" s="1">
        <v>29</v>
      </c>
      <c r="Q30" s="1">
        <v>397022</v>
      </c>
      <c r="R30" s="1" t="s">
        <v>252</v>
      </c>
      <c r="S30" s="1" t="s">
        <v>253</v>
      </c>
      <c r="T30" s="1" t="s">
        <v>254</v>
      </c>
      <c r="U30" s="1">
        <v>39</v>
      </c>
      <c r="W30" s="1" t="s">
        <v>1223</v>
      </c>
      <c r="X30" s="1" t="s">
        <v>1224</v>
      </c>
      <c r="Y30" s="1" t="s">
        <v>1225</v>
      </c>
      <c r="Z30" s="1" t="s">
        <v>1211</v>
      </c>
      <c r="AA30" s="1" t="s">
        <v>1016</v>
      </c>
      <c r="AC30" s="1" t="s">
        <v>1195</v>
      </c>
      <c r="AD30" s="1" t="s">
        <v>1018</v>
      </c>
      <c r="AE30" s="1" t="s">
        <v>1048</v>
      </c>
      <c r="AF30" s="1" t="s">
        <v>1226</v>
      </c>
      <c r="AG30" s="1" t="s">
        <v>1050</v>
      </c>
      <c r="AH30" s="1">
        <v>2</v>
      </c>
      <c r="AI30" s="1" t="s">
        <v>1022</v>
      </c>
      <c r="AJ30" s="1" t="s">
        <v>1227</v>
      </c>
      <c r="AO30" s="1">
        <v>29</v>
      </c>
      <c r="AP30" s="1" t="s">
        <v>1228</v>
      </c>
      <c r="AQ30" s="1" t="s">
        <v>1229</v>
      </c>
    </row>
    <row r="31" spans="1:43" s="1" customFormat="1" x14ac:dyDescent="0.15">
      <c r="A31" s="5" t="s">
        <v>28</v>
      </c>
      <c r="B31" s="5" t="s">
        <v>34</v>
      </c>
      <c r="C31" s="5" t="s">
        <v>35</v>
      </c>
      <c r="N31" s="1" t="s">
        <v>151</v>
      </c>
      <c r="O31" s="1">
        <v>30</v>
      </c>
      <c r="Q31" s="1">
        <v>395195</v>
      </c>
      <c r="R31" s="1" t="s">
        <v>255</v>
      </c>
      <c r="S31" s="1" t="s">
        <v>256</v>
      </c>
      <c r="T31" s="1" t="s">
        <v>257</v>
      </c>
      <c r="U31" s="1">
        <v>39</v>
      </c>
      <c r="W31" s="1" t="s">
        <v>1230</v>
      </c>
      <c r="X31" s="1" t="s">
        <v>1231</v>
      </c>
      <c r="Y31" s="1" t="s">
        <v>1232</v>
      </c>
      <c r="Z31" s="1" t="s">
        <v>1233</v>
      </c>
      <c r="AA31" s="1" t="s">
        <v>1016</v>
      </c>
      <c r="AC31" s="1" t="s">
        <v>1195</v>
      </c>
      <c r="AD31" s="1" t="s">
        <v>1018</v>
      </c>
      <c r="AE31" s="1" t="s">
        <v>1078</v>
      </c>
      <c r="AF31" s="1" t="s">
        <v>1234</v>
      </c>
      <c r="AG31" s="1" t="s">
        <v>1145</v>
      </c>
      <c r="AH31" s="1">
        <v>2</v>
      </c>
      <c r="AI31" s="1" t="s">
        <v>1022</v>
      </c>
      <c r="AJ31" s="1" t="s">
        <v>1235</v>
      </c>
      <c r="AO31" s="1">
        <v>30</v>
      </c>
      <c r="AP31" s="1" t="s">
        <v>1236</v>
      </c>
      <c r="AQ31" s="1" t="s">
        <v>1237</v>
      </c>
    </row>
    <row r="32" spans="1:43" s="1" customFormat="1" x14ac:dyDescent="0.15">
      <c r="A32" s="5" t="s">
        <v>29</v>
      </c>
      <c r="B32" s="5" t="s">
        <v>34</v>
      </c>
      <c r="C32" s="5" t="s">
        <v>35</v>
      </c>
      <c r="N32" s="1" t="s">
        <v>152</v>
      </c>
      <c r="O32" s="1">
        <v>31</v>
      </c>
      <c r="Q32" s="1">
        <v>395068</v>
      </c>
      <c r="R32" s="1" t="s">
        <v>258</v>
      </c>
      <c r="S32" s="1" t="s">
        <v>259</v>
      </c>
      <c r="T32" s="1" t="s">
        <v>260</v>
      </c>
      <c r="U32" s="1">
        <v>39</v>
      </c>
      <c r="W32" s="1" t="s">
        <v>1238</v>
      </c>
      <c r="X32" s="1" t="s">
        <v>1239</v>
      </c>
      <c r="Y32" s="1" t="s">
        <v>1240</v>
      </c>
      <c r="Z32" s="1" t="s">
        <v>1185</v>
      </c>
      <c r="AA32" s="1" t="s">
        <v>1016</v>
      </c>
      <c r="AC32" s="1" t="s">
        <v>1195</v>
      </c>
      <c r="AD32" s="1" t="s">
        <v>1018</v>
      </c>
      <c r="AE32" s="1" t="s">
        <v>1061</v>
      </c>
      <c r="AF32" s="1" t="s">
        <v>1241</v>
      </c>
      <c r="AG32" s="1" t="s">
        <v>1242</v>
      </c>
      <c r="AH32" s="1">
        <v>2</v>
      </c>
      <c r="AI32" s="1" t="s">
        <v>1022</v>
      </c>
      <c r="AJ32" s="1" t="s">
        <v>1243</v>
      </c>
      <c r="AO32" s="1">
        <v>31</v>
      </c>
      <c r="AP32" s="1" t="s">
        <v>1244</v>
      </c>
      <c r="AQ32" s="1" t="s">
        <v>1245</v>
      </c>
    </row>
    <row r="33" spans="1:43" s="1" customFormat="1" x14ac:dyDescent="0.15">
      <c r="A33" s="5" t="s">
        <v>30</v>
      </c>
      <c r="B33" s="5" t="s">
        <v>34</v>
      </c>
      <c r="C33" s="5" t="s">
        <v>35</v>
      </c>
      <c r="N33" s="1" t="s">
        <v>153</v>
      </c>
      <c r="O33" s="1">
        <v>32</v>
      </c>
      <c r="Q33" s="1">
        <v>395007</v>
      </c>
      <c r="R33" s="1" t="s">
        <v>261</v>
      </c>
      <c r="S33" s="1" t="s">
        <v>262</v>
      </c>
      <c r="T33" s="1" t="s">
        <v>263</v>
      </c>
      <c r="U33" s="1">
        <v>39</v>
      </c>
      <c r="W33" s="1" t="s">
        <v>1246</v>
      </c>
      <c r="X33" s="1" t="s">
        <v>1247</v>
      </c>
      <c r="Y33" s="1" t="s">
        <v>1248</v>
      </c>
      <c r="Z33" s="1" t="s">
        <v>1194</v>
      </c>
      <c r="AA33" s="1" t="s">
        <v>1016</v>
      </c>
      <c r="AC33" s="1" t="s">
        <v>1195</v>
      </c>
      <c r="AD33" s="1" t="s">
        <v>1018</v>
      </c>
      <c r="AE33" s="1" t="s">
        <v>38</v>
      </c>
      <c r="AF33" s="1" t="s">
        <v>1249</v>
      </c>
      <c r="AG33" s="1" t="s">
        <v>1068</v>
      </c>
      <c r="AH33" s="1">
        <v>2</v>
      </c>
      <c r="AI33" s="1" t="s">
        <v>1022</v>
      </c>
      <c r="AJ33" s="1" t="s">
        <v>1250</v>
      </c>
      <c r="AO33" s="1">
        <v>32</v>
      </c>
      <c r="AP33" s="1" t="s">
        <v>1251</v>
      </c>
      <c r="AQ33" s="1" t="s">
        <v>1252</v>
      </c>
    </row>
    <row r="34" spans="1:43" s="1" customFormat="1" x14ac:dyDescent="0.15">
      <c r="A34" s="5" t="s">
        <v>33</v>
      </c>
      <c r="B34" s="5" t="s">
        <v>34</v>
      </c>
      <c r="C34" s="5" t="s">
        <v>35</v>
      </c>
      <c r="N34" s="1" t="s">
        <v>154</v>
      </c>
      <c r="O34" s="1">
        <v>33</v>
      </c>
      <c r="Q34" s="1">
        <v>397049</v>
      </c>
      <c r="R34" s="1" t="s">
        <v>264</v>
      </c>
      <c r="S34" s="1" t="s">
        <v>265</v>
      </c>
      <c r="T34" s="1" t="s">
        <v>266</v>
      </c>
      <c r="U34" s="1">
        <v>39</v>
      </c>
      <c r="W34" s="1" t="s">
        <v>1253</v>
      </c>
      <c r="X34" s="1" t="s">
        <v>1254</v>
      </c>
      <c r="Y34" s="1" t="s">
        <v>1255</v>
      </c>
      <c r="Z34" s="1" t="s">
        <v>1256</v>
      </c>
      <c r="AA34" s="1" t="s">
        <v>1016</v>
      </c>
      <c r="AC34" s="1" t="s">
        <v>1195</v>
      </c>
      <c r="AD34" s="1" t="s">
        <v>1018</v>
      </c>
      <c r="AE34" s="1" t="s">
        <v>50</v>
      </c>
      <c r="AF34" s="1" t="s">
        <v>1257</v>
      </c>
      <c r="AG34" s="1" t="s">
        <v>1074</v>
      </c>
      <c r="AH34" s="1">
        <v>2</v>
      </c>
      <c r="AI34" s="1" t="s">
        <v>1022</v>
      </c>
      <c r="AJ34" s="1" t="s">
        <v>1258</v>
      </c>
      <c r="AO34" s="1">
        <v>33</v>
      </c>
      <c r="AP34" s="1" t="s">
        <v>1259</v>
      </c>
      <c r="AQ34" s="1" t="s">
        <v>1260</v>
      </c>
    </row>
    <row r="35" spans="1:43" s="1" customFormat="1" x14ac:dyDescent="0.15">
      <c r="A35" s="5" t="s">
        <v>31</v>
      </c>
      <c r="B35" s="5" t="s">
        <v>34</v>
      </c>
      <c r="C35" s="5" t="s">
        <v>35</v>
      </c>
      <c r="N35" s="1" t="s">
        <v>155</v>
      </c>
      <c r="O35" s="1">
        <v>34</v>
      </c>
      <c r="Q35" s="1">
        <v>395048</v>
      </c>
      <c r="R35" s="1" t="s">
        <v>267</v>
      </c>
      <c r="S35" s="1" t="s">
        <v>268</v>
      </c>
      <c r="T35" s="1" t="s">
        <v>269</v>
      </c>
      <c r="U35" s="1">
        <v>39</v>
      </c>
      <c r="W35" s="1" t="s">
        <v>1261</v>
      </c>
      <c r="X35" s="1" t="s">
        <v>1262</v>
      </c>
      <c r="Y35" s="1" t="s">
        <v>1263</v>
      </c>
      <c r="Z35" s="1" t="s">
        <v>1264</v>
      </c>
      <c r="AA35" s="1" t="s">
        <v>1016</v>
      </c>
      <c r="AC35" s="1" t="s">
        <v>1195</v>
      </c>
      <c r="AD35" s="1" t="s">
        <v>1018</v>
      </c>
      <c r="AE35" s="1" t="s">
        <v>1265</v>
      </c>
      <c r="AF35" s="1" t="s">
        <v>1266</v>
      </c>
      <c r="AG35" s="1" t="s">
        <v>1081</v>
      </c>
      <c r="AH35" s="1">
        <v>2</v>
      </c>
      <c r="AI35" s="1" t="s">
        <v>1022</v>
      </c>
      <c r="AJ35" s="1" t="s">
        <v>1267</v>
      </c>
      <c r="AO35" s="1">
        <v>34</v>
      </c>
      <c r="AP35" s="1" t="s">
        <v>1268</v>
      </c>
      <c r="AQ35" s="1" t="s">
        <v>1269</v>
      </c>
    </row>
    <row r="36" spans="1:43" s="1" customFormat="1" x14ac:dyDescent="0.15">
      <c r="A36" s="5" t="s">
        <v>63</v>
      </c>
      <c r="B36" s="5" t="s">
        <v>34</v>
      </c>
      <c r="C36" s="5" t="s">
        <v>35</v>
      </c>
      <c r="N36" s="1" t="s">
        <v>156</v>
      </c>
      <c r="O36" s="1">
        <v>35</v>
      </c>
      <c r="Q36" s="1">
        <v>395107</v>
      </c>
      <c r="R36" s="1" t="s">
        <v>270</v>
      </c>
      <c r="S36" s="1" t="s">
        <v>271</v>
      </c>
      <c r="T36" s="1" t="s">
        <v>272</v>
      </c>
      <c r="U36" s="1">
        <v>39</v>
      </c>
      <c r="W36" s="1" t="s">
        <v>1270</v>
      </c>
      <c r="X36" s="1" t="s">
        <v>1271</v>
      </c>
      <c r="Y36" s="1" t="s">
        <v>1272</v>
      </c>
      <c r="Z36" s="1" t="s">
        <v>1273</v>
      </c>
      <c r="AA36" s="1" t="s">
        <v>1016</v>
      </c>
      <c r="AC36" s="1" t="s">
        <v>1195</v>
      </c>
      <c r="AD36" s="1" t="s">
        <v>1018</v>
      </c>
      <c r="AE36" s="1" t="s">
        <v>51</v>
      </c>
      <c r="AF36" s="1" t="s">
        <v>1274</v>
      </c>
      <c r="AG36" s="1" t="s">
        <v>1275</v>
      </c>
      <c r="AH36" s="1">
        <v>2</v>
      </c>
      <c r="AI36" s="1" t="s">
        <v>1022</v>
      </c>
      <c r="AJ36" s="1" t="s">
        <v>1276</v>
      </c>
      <c r="AO36" s="1">
        <v>35</v>
      </c>
      <c r="AP36" s="1" t="s">
        <v>1277</v>
      </c>
      <c r="AQ36" s="1" t="s">
        <v>1278</v>
      </c>
    </row>
    <row r="37" spans="1:43" s="1" customFormat="1" x14ac:dyDescent="0.15">
      <c r="A37" s="5" t="s">
        <v>66</v>
      </c>
      <c r="B37" s="5" t="s">
        <v>34</v>
      </c>
      <c r="C37" s="5" t="s">
        <v>35</v>
      </c>
      <c r="N37" s="1" t="s">
        <v>157</v>
      </c>
      <c r="O37" s="1">
        <v>36</v>
      </c>
      <c r="Q37" s="1">
        <v>395033</v>
      </c>
      <c r="R37" s="1" t="s">
        <v>273</v>
      </c>
      <c r="S37" s="1" t="s">
        <v>274</v>
      </c>
      <c r="T37" s="1" t="s">
        <v>275</v>
      </c>
      <c r="U37" s="1">
        <v>39</v>
      </c>
      <c r="W37" s="1" t="s">
        <v>1279</v>
      </c>
      <c r="X37" s="1" t="s">
        <v>1271</v>
      </c>
      <c r="Y37" s="1" t="s">
        <v>1280</v>
      </c>
      <c r="Z37" s="1" t="s">
        <v>1273</v>
      </c>
      <c r="AA37" s="1" t="s">
        <v>1016</v>
      </c>
      <c r="AC37" s="1" t="s">
        <v>1195</v>
      </c>
      <c r="AD37" s="1" t="s">
        <v>1113</v>
      </c>
      <c r="AE37" s="1" t="s">
        <v>1019</v>
      </c>
      <c r="AF37" s="1" t="s">
        <v>1281</v>
      </c>
      <c r="AG37" s="1" t="s">
        <v>1021</v>
      </c>
      <c r="AH37" s="1">
        <v>2</v>
      </c>
      <c r="AI37" s="1" t="s">
        <v>1022</v>
      </c>
      <c r="AJ37" s="1" t="s">
        <v>1197</v>
      </c>
      <c r="AO37" s="1">
        <v>36</v>
      </c>
      <c r="AP37" s="1" t="s">
        <v>171</v>
      </c>
      <c r="AQ37" s="1" t="s">
        <v>1282</v>
      </c>
    </row>
    <row r="38" spans="1:43" s="1" customFormat="1" x14ac:dyDescent="0.15">
      <c r="A38" s="5" t="s">
        <v>67</v>
      </c>
      <c r="B38" s="5" t="s">
        <v>34</v>
      </c>
      <c r="C38" s="5" t="s">
        <v>35</v>
      </c>
      <c r="N38" s="1" t="s">
        <v>158</v>
      </c>
      <c r="O38" s="1">
        <v>37</v>
      </c>
      <c r="Q38" s="1">
        <v>393129</v>
      </c>
      <c r="R38" s="1" t="s">
        <v>276</v>
      </c>
      <c r="S38" s="1" t="s">
        <v>277</v>
      </c>
      <c r="T38" s="1" t="s">
        <v>278</v>
      </c>
      <c r="U38" s="1">
        <v>39</v>
      </c>
      <c r="W38" s="1" t="s">
        <v>1283</v>
      </c>
      <c r="X38" s="1" t="s">
        <v>1284</v>
      </c>
      <c r="Y38" s="1" t="s">
        <v>1285</v>
      </c>
      <c r="Z38" s="1" t="s">
        <v>1286</v>
      </c>
      <c r="AA38" s="1" t="s">
        <v>1016</v>
      </c>
      <c r="AC38" s="1" t="s">
        <v>1195</v>
      </c>
      <c r="AD38" s="1" t="s">
        <v>1113</v>
      </c>
      <c r="AE38" s="1" t="s">
        <v>1027</v>
      </c>
      <c r="AF38" s="1" t="s">
        <v>1287</v>
      </c>
      <c r="AG38" s="1" t="s">
        <v>1029</v>
      </c>
      <c r="AH38" s="1">
        <v>2</v>
      </c>
      <c r="AI38" s="1" t="s">
        <v>1022</v>
      </c>
      <c r="AJ38" s="1" t="s">
        <v>1205</v>
      </c>
      <c r="AO38" s="1">
        <v>37</v>
      </c>
      <c r="AP38" s="1" t="s">
        <v>1288</v>
      </c>
      <c r="AQ38" s="1" t="s">
        <v>1289</v>
      </c>
    </row>
    <row r="39" spans="1:43" s="1" customFormat="1" x14ac:dyDescent="0.15">
      <c r="A39" s="5" t="s">
        <v>68</v>
      </c>
      <c r="B39" s="5" t="s">
        <v>34</v>
      </c>
      <c r="C39" s="5" t="s">
        <v>35</v>
      </c>
      <c r="N39" s="1" t="s">
        <v>159</v>
      </c>
      <c r="O39" s="1">
        <v>38</v>
      </c>
      <c r="Q39" s="1">
        <v>395171</v>
      </c>
      <c r="R39" s="1" t="s">
        <v>276</v>
      </c>
      <c r="S39" s="1" t="s">
        <v>279</v>
      </c>
      <c r="T39" s="1" t="s">
        <v>278</v>
      </c>
      <c r="U39" s="1">
        <v>39</v>
      </c>
      <c r="W39" s="1" t="s">
        <v>1290</v>
      </c>
      <c r="X39" s="1" t="s">
        <v>1291</v>
      </c>
      <c r="Y39" s="1" t="s">
        <v>1292</v>
      </c>
      <c r="Z39" s="1" t="s">
        <v>1293</v>
      </c>
      <c r="AA39" s="1" t="s">
        <v>1016</v>
      </c>
      <c r="AC39" s="1" t="s">
        <v>1195</v>
      </c>
      <c r="AD39" s="1" t="s">
        <v>1113</v>
      </c>
      <c r="AE39" s="1" t="s">
        <v>1042</v>
      </c>
      <c r="AF39" s="1" t="s">
        <v>1294</v>
      </c>
      <c r="AG39" s="1" t="s">
        <v>1044</v>
      </c>
      <c r="AH39" s="1">
        <v>2</v>
      </c>
      <c r="AI39" s="1" t="s">
        <v>1022</v>
      </c>
      <c r="AJ39" s="1" t="s">
        <v>1220</v>
      </c>
      <c r="AO39" s="1">
        <v>38</v>
      </c>
      <c r="AP39" s="1" t="s">
        <v>1295</v>
      </c>
      <c r="AQ39" s="1" t="s">
        <v>1296</v>
      </c>
    </row>
    <row r="40" spans="1:43" s="1" customFormat="1" x14ac:dyDescent="0.15">
      <c r="A40" s="5" t="s">
        <v>62</v>
      </c>
      <c r="B40" s="5" t="s">
        <v>34</v>
      </c>
      <c r="C40" s="5" t="s">
        <v>35</v>
      </c>
      <c r="N40" s="1" t="s">
        <v>160</v>
      </c>
      <c r="O40" s="1">
        <v>39</v>
      </c>
      <c r="Q40" s="1">
        <v>396005</v>
      </c>
      <c r="R40" s="1" t="s">
        <v>280</v>
      </c>
      <c r="S40" s="1" t="s">
        <v>281</v>
      </c>
      <c r="T40" s="1" t="s">
        <v>282</v>
      </c>
      <c r="U40" s="1">
        <v>39</v>
      </c>
      <c r="W40" s="1" t="s">
        <v>1297</v>
      </c>
      <c r="X40" s="1" t="s">
        <v>1298</v>
      </c>
      <c r="Y40" s="1" t="s">
        <v>1299</v>
      </c>
      <c r="Z40" s="1" t="s">
        <v>1300</v>
      </c>
      <c r="AA40" s="1" t="s">
        <v>1016</v>
      </c>
      <c r="AC40" s="1" t="s">
        <v>1195</v>
      </c>
      <c r="AD40" s="1" t="s">
        <v>1113</v>
      </c>
      <c r="AE40" s="1" t="s">
        <v>1048</v>
      </c>
      <c r="AF40" s="1" t="s">
        <v>1301</v>
      </c>
      <c r="AG40" s="1" t="s">
        <v>1050</v>
      </c>
      <c r="AH40" s="1">
        <v>2</v>
      </c>
      <c r="AI40" s="1" t="s">
        <v>1022</v>
      </c>
      <c r="AJ40" s="1" t="s">
        <v>1227</v>
      </c>
      <c r="AO40" s="1">
        <v>39</v>
      </c>
      <c r="AP40" s="1" t="s">
        <v>1302</v>
      </c>
      <c r="AQ40" s="1" t="s">
        <v>1303</v>
      </c>
    </row>
    <row r="41" spans="1:43" s="1" customFormat="1" x14ac:dyDescent="0.15">
      <c r="A41" s="2" t="s">
        <v>75</v>
      </c>
      <c r="B41" s="2" t="s">
        <v>74</v>
      </c>
      <c r="C41" s="1" t="s">
        <v>74</v>
      </c>
      <c r="N41" s="1" t="s">
        <v>161</v>
      </c>
      <c r="O41" s="1">
        <v>40</v>
      </c>
      <c r="Q41" s="1">
        <v>397065</v>
      </c>
      <c r="R41" s="1" t="s">
        <v>283</v>
      </c>
      <c r="S41" s="1" t="s">
        <v>284</v>
      </c>
      <c r="T41" s="1" t="s">
        <v>285</v>
      </c>
      <c r="U41" s="1">
        <v>39</v>
      </c>
      <c r="W41" s="1" t="s">
        <v>1304</v>
      </c>
      <c r="X41" s="1" t="s">
        <v>1305</v>
      </c>
      <c r="Y41" s="1" t="s">
        <v>1306</v>
      </c>
      <c r="Z41" s="1" t="s">
        <v>1307</v>
      </c>
      <c r="AA41" s="1" t="s">
        <v>1016</v>
      </c>
      <c r="AC41" s="1" t="s">
        <v>1195</v>
      </c>
      <c r="AD41" s="1" t="s">
        <v>1113</v>
      </c>
      <c r="AE41" s="1" t="s">
        <v>1078</v>
      </c>
      <c r="AF41" s="1" t="s">
        <v>1308</v>
      </c>
      <c r="AG41" s="1" t="s">
        <v>1145</v>
      </c>
      <c r="AH41" s="1">
        <v>2</v>
      </c>
      <c r="AI41" s="1" t="s">
        <v>1022</v>
      </c>
      <c r="AJ41" s="1" t="s">
        <v>1235</v>
      </c>
      <c r="AO41" s="1">
        <v>40</v>
      </c>
      <c r="AP41" s="1" t="s">
        <v>1309</v>
      </c>
      <c r="AQ41" s="1" t="s">
        <v>1310</v>
      </c>
    </row>
    <row r="42" spans="1:43" s="1" customFormat="1" x14ac:dyDescent="0.15">
      <c r="N42" s="1" t="s">
        <v>162</v>
      </c>
      <c r="O42" s="1">
        <v>41</v>
      </c>
      <c r="Q42" s="1">
        <v>395193</v>
      </c>
      <c r="R42" s="1" t="s">
        <v>286</v>
      </c>
      <c r="S42" s="1" t="s">
        <v>287</v>
      </c>
      <c r="T42" s="1" t="s">
        <v>288</v>
      </c>
      <c r="U42" s="1">
        <v>39</v>
      </c>
      <c r="W42" s="1" t="s">
        <v>1311</v>
      </c>
      <c r="X42" s="1" t="s">
        <v>1312</v>
      </c>
      <c r="Y42" s="1" t="s">
        <v>1313</v>
      </c>
      <c r="Z42" s="1" t="s">
        <v>1314</v>
      </c>
      <c r="AA42" s="1" t="s">
        <v>1016</v>
      </c>
      <c r="AC42" s="1" t="s">
        <v>1195</v>
      </c>
      <c r="AD42" s="1" t="s">
        <v>1113</v>
      </c>
      <c r="AE42" s="1" t="s">
        <v>1153</v>
      </c>
      <c r="AF42" s="1" t="s">
        <v>1315</v>
      </c>
      <c r="AG42" s="1" t="s">
        <v>1316</v>
      </c>
      <c r="AH42" s="1">
        <v>2</v>
      </c>
      <c r="AI42" s="1" t="s">
        <v>1022</v>
      </c>
      <c r="AJ42" s="1" t="s">
        <v>1317</v>
      </c>
      <c r="AO42" s="1">
        <v>41</v>
      </c>
      <c r="AP42" s="1" t="s">
        <v>1318</v>
      </c>
      <c r="AQ42" s="1" t="s">
        <v>1319</v>
      </c>
    </row>
    <row r="43" spans="1:43" s="1" customFormat="1" x14ac:dyDescent="0.15">
      <c r="N43" s="1" t="s">
        <v>163</v>
      </c>
      <c r="O43" s="1">
        <v>42</v>
      </c>
      <c r="Q43" s="1">
        <v>395049</v>
      </c>
      <c r="R43" s="1" t="s">
        <v>289</v>
      </c>
      <c r="S43" s="1" t="s">
        <v>290</v>
      </c>
      <c r="T43" s="1" t="s">
        <v>291</v>
      </c>
      <c r="U43" s="1">
        <v>39</v>
      </c>
      <c r="W43" s="1" t="s">
        <v>1320</v>
      </c>
      <c r="X43" s="1" t="s">
        <v>1321</v>
      </c>
      <c r="Y43" s="1" t="s">
        <v>1322</v>
      </c>
      <c r="Z43" s="1" t="s">
        <v>1323</v>
      </c>
      <c r="AA43" s="1" t="s">
        <v>1016</v>
      </c>
      <c r="AC43" s="1" t="s">
        <v>1195</v>
      </c>
      <c r="AD43" s="1" t="s">
        <v>1113</v>
      </c>
      <c r="AE43" s="1" t="s">
        <v>38</v>
      </c>
      <c r="AF43" s="1" t="s">
        <v>1324</v>
      </c>
      <c r="AG43" s="1" t="s">
        <v>1068</v>
      </c>
      <c r="AH43" s="1">
        <v>2</v>
      </c>
      <c r="AI43" s="1" t="s">
        <v>1022</v>
      </c>
      <c r="AJ43" s="1" t="s">
        <v>1250</v>
      </c>
      <c r="AO43" s="1">
        <v>42</v>
      </c>
      <c r="AP43" s="1" t="s">
        <v>1325</v>
      </c>
      <c r="AQ43" s="1" t="s">
        <v>1326</v>
      </c>
    </row>
    <row r="44" spans="1:43" s="1" customFormat="1" x14ac:dyDescent="0.15">
      <c r="N44" s="1" t="s">
        <v>164</v>
      </c>
      <c r="O44" s="1">
        <v>43</v>
      </c>
      <c r="Q44" s="1">
        <v>395014</v>
      </c>
      <c r="R44" s="1" t="s">
        <v>292</v>
      </c>
      <c r="S44" s="1" t="s">
        <v>293</v>
      </c>
      <c r="T44" s="1" t="s">
        <v>294</v>
      </c>
      <c r="U44" s="1">
        <v>39</v>
      </c>
      <c r="W44" s="1" t="s">
        <v>1327</v>
      </c>
      <c r="X44" s="1" t="s">
        <v>1328</v>
      </c>
      <c r="Y44" s="1" t="s">
        <v>1329</v>
      </c>
      <c r="Z44" s="1" t="s">
        <v>1330</v>
      </c>
      <c r="AA44" s="1" t="s">
        <v>1016</v>
      </c>
      <c r="AC44" s="1" t="s">
        <v>1195</v>
      </c>
      <c r="AD44" s="1" t="s">
        <v>1113</v>
      </c>
      <c r="AE44" s="1" t="s">
        <v>50</v>
      </c>
      <c r="AF44" s="1" t="s">
        <v>1331</v>
      </c>
      <c r="AG44" s="1" t="s">
        <v>1074</v>
      </c>
      <c r="AH44" s="1">
        <v>2</v>
      </c>
      <c r="AI44" s="1" t="s">
        <v>1022</v>
      </c>
      <c r="AJ44" s="1" t="s">
        <v>1258</v>
      </c>
      <c r="AO44" s="1">
        <v>43</v>
      </c>
      <c r="AP44" s="1" t="s">
        <v>1332</v>
      </c>
      <c r="AQ44" s="1" t="s">
        <v>1333</v>
      </c>
    </row>
    <row r="45" spans="1:43" s="1" customFormat="1" x14ac:dyDescent="0.15">
      <c r="N45" s="1" t="s">
        <v>165</v>
      </c>
      <c r="O45" s="1">
        <v>44</v>
      </c>
      <c r="Q45" s="1">
        <v>397079</v>
      </c>
      <c r="R45" s="1" t="s">
        <v>295</v>
      </c>
      <c r="S45" s="1" t="s">
        <v>296</v>
      </c>
      <c r="T45" s="1" t="s">
        <v>297</v>
      </c>
      <c r="U45" s="1">
        <v>39</v>
      </c>
      <c r="W45" s="1" t="s">
        <v>1334</v>
      </c>
      <c r="X45" s="1" t="s">
        <v>1335</v>
      </c>
      <c r="Y45" s="1" t="s">
        <v>1336</v>
      </c>
      <c r="Z45" s="1" t="s">
        <v>1336</v>
      </c>
      <c r="AA45" s="1" t="s">
        <v>1337</v>
      </c>
      <c r="AC45" s="1" t="s">
        <v>1195</v>
      </c>
      <c r="AD45" s="1" t="s">
        <v>1113</v>
      </c>
      <c r="AE45" s="1" t="s">
        <v>1265</v>
      </c>
      <c r="AF45" s="1" t="s">
        <v>1338</v>
      </c>
      <c r="AG45" s="1" t="s">
        <v>1081</v>
      </c>
      <c r="AH45" s="1">
        <v>2</v>
      </c>
      <c r="AI45" s="1" t="s">
        <v>1022</v>
      </c>
      <c r="AJ45" s="1" t="s">
        <v>1267</v>
      </c>
      <c r="AO45" s="1">
        <v>44</v>
      </c>
      <c r="AP45" s="1" t="s">
        <v>1339</v>
      </c>
      <c r="AQ45" s="1" t="s">
        <v>1340</v>
      </c>
    </row>
    <row r="46" spans="1:43" s="1" customFormat="1" x14ac:dyDescent="0.15">
      <c r="N46" s="1" t="s">
        <v>166</v>
      </c>
      <c r="O46" s="1">
        <v>45</v>
      </c>
      <c r="Q46" s="1">
        <v>397040</v>
      </c>
      <c r="R46" s="1" t="s">
        <v>298</v>
      </c>
      <c r="S46" s="1" t="s">
        <v>299</v>
      </c>
      <c r="T46" s="1" t="s">
        <v>300</v>
      </c>
      <c r="U46" s="1">
        <v>39</v>
      </c>
      <c r="W46" s="1" t="s">
        <v>1341</v>
      </c>
      <c r="X46" s="1" t="s">
        <v>1342</v>
      </c>
      <c r="Y46" s="1" t="s">
        <v>1343</v>
      </c>
      <c r="Z46" s="1" t="s">
        <v>1343</v>
      </c>
      <c r="AA46" s="1" t="s">
        <v>1337</v>
      </c>
      <c r="AC46" s="1" t="s">
        <v>1195</v>
      </c>
      <c r="AD46" s="1" t="s">
        <v>1113</v>
      </c>
      <c r="AE46" s="1" t="s">
        <v>51</v>
      </c>
      <c r="AF46" s="1" t="s">
        <v>1344</v>
      </c>
      <c r="AG46" s="1" t="s">
        <v>1345</v>
      </c>
      <c r="AH46" s="1">
        <v>2</v>
      </c>
      <c r="AI46" s="1" t="s">
        <v>1022</v>
      </c>
      <c r="AJ46" s="1" t="s">
        <v>1346</v>
      </c>
      <c r="AO46" s="1">
        <v>45</v>
      </c>
      <c r="AP46" s="1" t="s">
        <v>1347</v>
      </c>
      <c r="AQ46" s="1" t="s">
        <v>1348</v>
      </c>
    </row>
    <row r="47" spans="1:43" s="1" customFormat="1" x14ac:dyDescent="0.15">
      <c r="N47" s="1" t="s">
        <v>167</v>
      </c>
      <c r="O47" s="1">
        <v>46</v>
      </c>
      <c r="Q47" s="1">
        <v>395045</v>
      </c>
      <c r="R47" s="1" t="s">
        <v>301</v>
      </c>
      <c r="S47" s="1" t="s">
        <v>302</v>
      </c>
      <c r="T47" s="1" t="s">
        <v>303</v>
      </c>
      <c r="U47" s="1">
        <v>39</v>
      </c>
      <c r="W47" s="1" t="s">
        <v>1349</v>
      </c>
      <c r="X47" s="1" t="s">
        <v>1350</v>
      </c>
      <c r="Y47" s="1" t="s">
        <v>1351</v>
      </c>
      <c r="Z47" s="1" t="s">
        <v>1351</v>
      </c>
      <c r="AA47" s="1" t="s">
        <v>1337</v>
      </c>
      <c r="AC47" s="1" t="s">
        <v>39</v>
      </c>
      <c r="AD47" s="1" t="s">
        <v>1018</v>
      </c>
      <c r="AE47" s="1" t="s">
        <v>57</v>
      </c>
      <c r="AF47" s="1" t="s">
        <v>1352</v>
      </c>
      <c r="AG47" s="1" t="s">
        <v>1353</v>
      </c>
      <c r="AH47" s="1">
        <v>1</v>
      </c>
      <c r="AI47" s="1">
        <v>1</v>
      </c>
      <c r="AJ47" s="1" t="s">
        <v>1354</v>
      </c>
      <c r="AO47" s="1">
        <v>46</v>
      </c>
      <c r="AP47" s="1" t="s">
        <v>1355</v>
      </c>
      <c r="AQ47" s="1" t="s">
        <v>1356</v>
      </c>
    </row>
    <row r="48" spans="1:43" s="1" customFormat="1" x14ac:dyDescent="0.15">
      <c r="N48" s="1" t="s">
        <v>168</v>
      </c>
      <c r="O48" s="1">
        <v>47</v>
      </c>
      <c r="Q48" s="1">
        <v>393905</v>
      </c>
      <c r="R48" s="1" t="s">
        <v>304</v>
      </c>
      <c r="S48" s="1" t="s">
        <v>305</v>
      </c>
      <c r="T48" s="1" t="s">
        <v>306</v>
      </c>
      <c r="U48" s="1">
        <v>39</v>
      </c>
      <c r="W48" s="1" t="s">
        <v>1357</v>
      </c>
      <c r="X48" s="1" t="s">
        <v>1358</v>
      </c>
      <c r="Y48" s="1" t="s">
        <v>1359</v>
      </c>
      <c r="Z48" s="1" t="s">
        <v>1359</v>
      </c>
      <c r="AA48" s="1" t="s">
        <v>1337</v>
      </c>
      <c r="AC48" s="1" t="s">
        <v>39</v>
      </c>
      <c r="AD48" s="1" t="s">
        <v>1018</v>
      </c>
      <c r="AE48" s="1" t="s">
        <v>58</v>
      </c>
      <c r="AF48" s="1" t="s">
        <v>1360</v>
      </c>
      <c r="AG48" s="1" t="s">
        <v>1021</v>
      </c>
      <c r="AH48" s="1">
        <v>1</v>
      </c>
      <c r="AI48" s="1">
        <v>2</v>
      </c>
      <c r="AJ48" s="1" t="s">
        <v>1361</v>
      </c>
      <c r="AO48" s="1">
        <v>47</v>
      </c>
      <c r="AP48" s="1" t="s">
        <v>1362</v>
      </c>
      <c r="AQ48" s="1" t="s">
        <v>1363</v>
      </c>
    </row>
    <row r="49" spans="17:43" s="1" customFormat="1" x14ac:dyDescent="0.15">
      <c r="Q49" s="1">
        <v>393113</v>
      </c>
      <c r="R49" s="1" t="s">
        <v>307</v>
      </c>
      <c r="S49" s="1" t="s">
        <v>308</v>
      </c>
      <c r="T49" s="1" t="s">
        <v>309</v>
      </c>
      <c r="U49" s="1">
        <v>39</v>
      </c>
      <c r="W49" s="1" t="s">
        <v>1364</v>
      </c>
      <c r="X49" s="1" t="s">
        <v>1365</v>
      </c>
      <c r="Y49" s="1" t="s">
        <v>1366</v>
      </c>
      <c r="Z49" s="1" t="s">
        <v>1367</v>
      </c>
      <c r="AA49" s="1" t="s">
        <v>1337</v>
      </c>
      <c r="AC49" s="1" t="s">
        <v>39</v>
      </c>
      <c r="AD49" s="1" t="s">
        <v>1018</v>
      </c>
      <c r="AE49" s="1" t="s">
        <v>59</v>
      </c>
      <c r="AF49" s="1" t="s">
        <v>1368</v>
      </c>
      <c r="AG49" s="1" t="s">
        <v>1068</v>
      </c>
      <c r="AH49" s="1">
        <v>1</v>
      </c>
      <c r="AI49" s="1">
        <v>2</v>
      </c>
      <c r="AJ49" s="1" t="s">
        <v>1369</v>
      </c>
      <c r="AO49" s="1">
        <v>48</v>
      </c>
      <c r="AP49" s="1" t="s">
        <v>1370</v>
      </c>
      <c r="AQ49" s="1" t="s">
        <v>1371</v>
      </c>
    </row>
    <row r="50" spans="17:43" s="1" customFormat="1" x14ac:dyDescent="0.15">
      <c r="Q50" s="1">
        <v>393136</v>
      </c>
      <c r="R50" s="1" t="s">
        <v>310</v>
      </c>
      <c r="S50" s="1" t="s">
        <v>311</v>
      </c>
      <c r="T50" s="1" t="s">
        <v>312</v>
      </c>
      <c r="U50" s="1">
        <v>39</v>
      </c>
      <c r="W50" s="1" t="s">
        <v>1372</v>
      </c>
      <c r="X50" s="1" t="s">
        <v>1373</v>
      </c>
      <c r="Y50" s="1" t="s">
        <v>1374</v>
      </c>
      <c r="Z50" s="1" t="s">
        <v>1375</v>
      </c>
      <c r="AA50" s="1" t="s">
        <v>1337</v>
      </c>
      <c r="AC50" s="1" t="s">
        <v>39</v>
      </c>
      <c r="AD50" s="1" t="s">
        <v>1018</v>
      </c>
      <c r="AE50" s="1" t="s">
        <v>41</v>
      </c>
      <c r="AF50" s="1" t="s">
        <v>1376</v>
      </c>
      <c r="AG50" s="1" t="s">
        <v>1074</v>
      </c>
      <c r="AH50" s="1">
        <v>1</v>
      </c>
      <c r="AI50" s="1">
        <v>2</v>
      </c>
      <c r="AJ50" s="1" t="s">
        <v>1377</v>
      </c>
      <c r="AO50" s="1">
        <v>49</v>
      </c>
      <c r="AP50" s="1" t="s">
        <v>1378</v>
      </c>
      <c r="AQ50" s="1" t="s">
        <v>1379</v>
      </c>
    </row>
    <row r="51" spans="17:43" s="1" customFormat="1" x14ac:dyDescent="0.15">
      <c r="Q51" s="1">
        <v>395121</v>
      </c>
      <c r="R51" s="1" t="s">
        <v>310</v>
      </c>
      <c r="S51" s="1" t="s">
        <v>313</v>
      </c>
      <c r="T51" s="1" t="s">
        <v>312</v>
      </c>
      <c r="U51" s="1">
        <v>39</v>
      </c>
      <c r="W51" s="1" t="s">
        <v>1380</v>
      </c>
      <c r="X51" s="1" t="s">
        <v>1381</v>
      </c>
      <c r="Y51" s="1" t="s">
        <v>1382</v>
      </c>
      <c r="Z51" s="1" t="s">
        <v>1383</v>
      </c>
      <c r="AA51" s="1" t="s">
        <v>1337</v>
      </c>
      <c r="AC51" s="1" t="s">
        <v>39</v>
      </c>
      <c r="AD51" s="1" t="s">
        <v>1018</v>
      </c>
      <c r="AE51" s="1" t="s">
        <v>40</v>
      </c>
      <c r="AF51" s="1" t="s">
        <v>1384</v>
      </c>
      <c r="AG51" s="1" t="s">
        <v>1021</v>
      </c>
      <c r="AH51" s="1">
        <v>1</v>
      </c>
      <c r="AI51" s="1">
        <v>3</v>
      </c>
      <c r="AJ51" s="1" t="s">
        <v>1385</v>
      </c>
      <c r="AO51" s="1">
        <v>50</v>
      </c>
      <c r="AP51" s="1" t="s">
        <v>1386</v>
      </c>
      <c r="AQ51" s="1" t="s">
        <v>1387</v>
      </c>
    </row>
    <row r="52" spans="17:43" s="1" customFormat="1" x14ac:dyDescent="0.15">
      <c r="Q52" s="1">
        <v>395128</v>
      </c>
      <c r="R52" s="1" t="s">
        <v>314</v>
      </c>
      <c r="S52" s="1" t="s">
        <v>315</v>
      </c>
      <c r="T52" s="1" t="s">
        <v>316</v>
      </c>
      <c r="U52" s="1">
        <v>39</v>
      </c>
      <c r="W52" s="1" t="s">
        <v>1388</v>
      </c>
      <c r="X52" s="1" t="s">
        <v>1389</v>
      </c>
      <c r="Y52" s="1" t="s">
        <v>1390</v>
      </c>
      <c r="Z52" s="1" t="s">
        <v>1391</v>
      </c>
      <c r="AA52" s="1" t="s">
        <v>1337</v>
      </c>
      <c r="AC52" s="1" t="s">
        <v>39</v>
      </c>
      <c r="AD52" s="1" t="s">
        <v>1018</v>
      </c>
      <c r="AE52" s="1" t="s">
        <v>43</v>
      </c>
      <c r="AF52" s="1" t="s">
        <v>1392</v>
      </c>
      <c r="AG52" s="1" t="s">
        <v>1068</v>
      </c>
      <c r="AH52" s="1">
        <v>1</v>
      </c>
      <c r="AI52" s="1">
        <v>3</v>
      </c>
      <c r="AJ52" s="1" t="s">
        <v>1393</v>
      </c>
      <c r="AO52" s="1">
        <v>51</v>
      </c>
      <c r="AP52" s="1" t="s">
        <v>1394</v>
      </c>
      <c r="AQ52" s="1" t="s">
        <v>1395</v>
      </c>
    </row>
    <row r="53" spans="17:43" s="1" customFormat="1" x14ac:dyDescent="0.15">
      <c r="Q53" s="1">
        <v>395178</v>
      </c>
      <c r="R53" s="1" t="s">
        <v>317</v>
      </c>
      <c r="S53" s="1" t="s">
        <v>318</v>
      </c>
      <c r="T53" s="1" t="s">
        <v>319</v>
      </c>
      <c r="U53" s="1">
        <v>39</v>
      </c>
      <c r="W53" s="1" t="s">
        <v>1396</v>
      </c>
      <c r="X53" s="1" t="s">
        <v>1397</v>
      </c>
      <c r="Y53" s="1" t="s">
        <v>1398</v>
      </c>
      <c r="Z53" s="1" t="s">
        <v>1399</v>
      </c>
      <c r="AA53" s="1" t="s">
        <v>1337</v>
      </c>
      <c r="AC53" s="1" t="s">
        <v>39</v>
      </c>
      <c r="AD53" s="1" t="s">
        <v>1018</v>
      </c>
      <c r="AE53" s="1" t="s">
        <v>42</v>
      </c>
      <c r="AF53" s="1" t="s">
        <v>1400</v>
      </c>
      <c r="AG53" s="1" t="s">
        <v>1074</v>
      </c>
      <c r="AH53" s="1">
        <v>1</v>
      </c>
      <c r="AI53" s="1">
        <v>3</v>
      </c>
      <c r="AJ53" s="1" t="s">
        <v>1401</v>
      </c>
      <c r="AO53" s="1">
        <v>52</v>
      </c>
      <c r="AP53" s="1" t="s">
        <v>1402</v>
      </c>
      <c r="AQ53" s="1" t="s">
        <v>1403</v>
      </c>
    </row>
    <row r="54" spans="17:43" s="1" customFormat="1" x14ac:dyDescent="0.15">
      <c r="Q54" s="1">
        <v>395163</v>
      </c>
      <c r="R54" s="1" t="s">
        <v>320</v>
      </c>
      <c r="S54" s="1" t="s">
        <v>321</v>
      </c>
      <c r="T54" s="1" t="s">
        <v>322</v>
      </c>
      <c r="U54" s="1">
        <v>39</v>
      </c>
      <c r="W54" s="1" t="s">
        <v>1404</v>
      </c>
      <c r="X54" s="1" t="s">
        <v>1405</v>
      </c>
      <c r="Y54" s="1" t="s">
        <v>1406</v>
      </c>
      <c r="Z54" s="1" t="s">
        <v>1407</v>
      </c>
      <c r="AA54" s="1" t="s">
        <v>1337</v>
      </c>
      <c r="AC54" s="1" t="s">
        <v>39</v>
      </c>
      <c r="AD54" s="1" t="s">
        <v>1018</v>
      </c>
      <c r="AE54" s="1" t="s">
        <v>1408</v>
      </c>
      <c r="AF54" s="1" t="s">
        <v>1409</v>
      </c>
      <c r="AG54" s="1" t="s">
        <v>1410</v>
      </c>
      <c r="AH54" s="1">
        <v>1</v>
      </c>
      <c r="AI54" s="1">
        <v>3</v>
      </c>
      <c r="AJ54" s="1" t="s">
        <v>1411</v>
      </c>
      <c r="AO54" s="1">
        <v>53</v>
      </c>
      <c r="AP54" s="1" t="s">
        <v>1412</v>
      </c>
      <c r="AQ54" s="1" t="s">
        <v>1413</v>
      </c>
    </row>
    <row r="55" spans="17:43" s="1" customFormat="1" x14ac:dyDescent="0.15">
      <c r="Q55" s="1">
        <v>395184</v>
      </c>
      <c r="R55" s="1" t="s">
        <v>323</v>
      </c>
      <c r="S55" s="1" t="s">
        <v>324</v>
      </c>
      <c r="T55" s="1" t="s">
        <v>325</v>
      </c>
      <c r="U55" s="1">
        <v>39</v>
      </c>
      <c r="W55" s="1" t="s">
        <v>1414</v>
      </c>
      <c r="X55" s="1" t="s">
        <v>1415</v>
      </c>
      <c r="Y55" s="1" t="s">
        <v>1416</v>
      </c>
      <c r="Z55" s="1" t="s">
        <v>1417</v>
      </c>
      <c r="AA55" s="1" t="s">
        <v>1337</v>
      </c>
      <c r="AC55" s="1" t="s">
        <v>39</v>
      </c>
      <c r="AD55" s="1" t="s">
        <v>1113</v>
      </c>
      <c r="AE55" s="1" t="s">
        <v>57</v>
      </c>
      <c r="AF55" s="1" t="s">
        <v>1418</v>
      </c>
      <c r="AG55" s="1" t="s">
        <v>1353</v>
      </c>
      <c r="AH55" s="1">
        <v>1</v>
      </c>
      <c r="AI55" s="1">
        <v>1</v>
      </c>
      <c r="AJ55" s="1" t="s">
        <v>1354</v>
      </c>
      <c r="AO55" s="1">
        <v>54</v>
      </c>
      <c r="AP55" s="1" t="s">
        <v>1419</v>
      </c>
      <c r="AQ55" s="1" t="s">
        <v>1420</v>
      </c>
    </row>
    <row r="56" spans="17:43" s="1" customFormat="1" x14ac:dyDescent="0.15">
      <c r="Q56" s="1">
        <v>395122</v>
      </c>
      <c r="R56" s="1" t="s">
        <v>326</v>
      </c>
      <c r="S56" s="1" t="s">
        <v>327</v>
      </c>
      <c r="T56" s="1" t="s">
        <v>328</v>
      </c>
      <c r="U56" s="1">
        <v>39</v>
      </c>
      <c r="W56" s="1" t="s">
        <v>1421</v>
      </c>
      <c r="X56" s="1" t="s">
        <v>1422</v>
      </c>
      <c r="Y56" s="1" t="s">
        <v>1423</v>
      </c>
      <c r="Z56" s="1" t="s">
        <v>1424</v>
      </c>
      <c r="AA56" s="1" t="s">
        <v>1337</v>
      </c>
      <c r="AC56" s="1" t="s">
        <v>39</v>
      </c>
      <c r="AD56" s="1" t="s">
        <v>1113</v>
      </c>
      <c r="AE56" s="1" t="s">
        <v>58</v>
      </c>
      <c r="AF56" s="1" t="s">
        <v>1425</v>
      </c>
      <c r="AG56" s="1" t="s">
        <v>1021</v>
      </c>
      <c r="AH56" s="1">
        <v>1</v>
      </c>
      <c r="AI56" s="1">
        <v>2</v>
      </c>
      <c r="AJ56" s="1" t="s">
        <v>1361</v>
      </c>
      <c r="AO56" s="1">
        <v>55</v>
      </c>
      <c r="AP56" s="1" t="s">
        <v>1426</v>
      </c>
      <c r="AQ56" s="1" t="s">
        <v>1427</v>
      </c>
    </row>
    <row r="57" spans="17:43" s="1" customFormat="1" x14ac:dyDescent="0.15">
      <c r="Q57" s="1">
        <v>395151</v>
      </c>
      <c r="R57" s="1" t="s">
        <v>329</v>
      </c>
      <c r="S57" s="1" t="s">
        <v>330</v>
      </c>
      <c r="T57" s="1" t="s">
        <v>331</v>
      </c>
      <c r="U57" s="1">
        <v>39</v>
      </c>
      <c r="W57" s="1" t="s">
        <v>1428</v>
      </c>
      <c r="X57" s="1" t="s">
        <v>1429</v>
      </c>
      <c r="Y57" s="1" t="s">
        <v>1430</v>
      </c>
      <c r="Z57" s="1" t="s">
        <v>1431</v>
      </c>
      <c r="AA57" s="1" t="s">
        <v>1337</v>
      </c>
      <c r="AC57" s="1" t="s">
        <v>39</v>
      </c>
      <c r="AD57" s="1" t="s">
        <v>1113</v>
      </c>
      <c r="AE57" s="1" t="s">
        <v>59</v>
      </c>
      <c r="AF57" s="1" t="s">
        <v>1432</v>
      </c>
      <c r="AG57" s="1" t="s">
        <v>1068</v>
      </c>
      <c r="AH57" s="1">
        <v>1</v>
      </c>
      <c r="AI57" s="1">
        <v>2</v>
      </c>
      <c r="AJ57" s="1" t="s">
        <v>1369</v>
      </c>
      <c r="AO57" s="1">
        <v>56</v>
      </c>
      <c r="AP57" s="1" t="s">
        <v>1433</v>
      </c>
      <c r="AQ57" s="1" t="s">
        <v>1434</v>
      </c>
    </row>
    <row r="58" spans="17:43" s="1" customFormat="1" x14ac:dyDescent="0.15">
      <c r="Q58" s="1">
        <v>395158</v>
      </c>
      <c r="R58" s="1" t="s">
        <v>332</v>
      </c>
      <c r="S58" s="1" t="s">
        <v>333</v>
      </c>
      <c r="T58" s="1" t="s">
        <v>334</v>
      </c>
      <c r="U58" s="1">
        <v>39</v>
      </c>
      <c r="W58" s="1" t="s">
        <v>1435</v>
      </c>
      <c r="X58" s="1" t="s">
        <v>1436</v>
      </c>
      <c r="Y58" s="1" t="s">
        <v>1437</v>
      </c>
      <c r="Z58" s="1" t="s">
        <v>1438</v>
      </c>
      <c r="AA58" s="1" t="s">
        <v>1337</v>
      </c>
      <c r="AC58" s="1" t="s">
        <v>39</v>
      </c>
      <c r="AD58" s="1" t="s">
        <v>1113</v>
      </c>
      <c r="AE58" s="1" t="s">
        <v>41</v>
      </c>
      <c r="AF58" s="1" t="s">
        <v>1439</v>
      </c>
      <c r="AG58" s="1" t="s">
        <v>1074</v>
      </c>
      <c r="AH58" s="1">
        <v>1</v>
      </c>
      <c r="AI58" s="1">
        <v>2</v>
      </c>
      <c r="AJ58" s="1" t="s">
        <v>1377</v>
      </c>
      <c r="AO58" s="1">
        <v>57</v>
      </c>
      <c r="AP58" s="1" t="s">
        <v>1440</v>
      </c>
      <c r="AQ58" s="1" t="s">
        <v>1441</v>
      </c>
    </row>
    <row r="59" spans="17:43" s="1" customFormat="1" x14ac:dyDescent="0.15">
      <c r="Q59" s="1">
        <v>395069</v>
      </c>
      <c r="R59" s="1" t="s">
        <v>335</v>
      </c>
      <c r="S59" s="1" t="s">
        <v>336</v>
      </c>
      <c r="T59" s="1" t="s">
        <v>337</v>
      </c>
      <c r="U59" s="1">
        <v>39</v>
      </c>
      <c r="W59" s="1" t="s">
        <v>1442</v>
      </c>
      <c r="X59" s="1" t="s">
        <v>1443</v>
      </c>
      <c r="Y59" s="1" t="s">
        <v>1444</v>
      </c>
      <c r="Z59" s="1" t="s">
        <v>1445</v>
      </c>
      <c r="AA59" s="1" t="s">
        <v>1337</v>
      </c>
      <c r="AC59" s="1" t="s">
        <v>39</v>
      </c>
      <c r="AD59" s="1" t="s">
        <v>1113</v>
      </c>
      <c r="AE59" s="1" t="s">
        <v>40</v>
      </c>
      <c r="AF59" s="1" t="s">
        <v>1446</v>
      </c>
      <c r="AG59" s="1" t="s">
        <v>1021</v>
      </c>
      <c r="AH59" s="1">
        <v>1</v>
      </c>
      <c r="AI59" s="1">
        <v>3</v>
      </c>
      <c r="AJ59" s="1" t="s">
        <v>1385</v>
      </c>
      <c r="AO59" s="1">
        <v>58</v>
      </c>
      <c r="AP59" s="1" t="s">
        <v>1447</v>
      </c>
      <c r="AQ59" s="1" t="s">
        <v>1448</v>
      </c>
    </row>
    <row r="60" spans="17:43" s="1" customFormat="1" x14ac:dyDescent="0.15">
      <c r="Q60" s="1">
        <v>393108</v>
      </c>
      <c r="R60" s="1" t="s">
        <v>338</v>
      </c>
      <c r="S60" s="1" t="s">
        <v>339</v>
      </c>
      <c r="T60" s="1" t="s">
        <v>340</v>
      </c>
      <c r="U60" s="1">
        <v>39</v>
      </c>
      <c r="W60" s="1" t="s">
        <v>1449</v>
      </c>
      <c r="X60" s="1" t="s">
        <v>1450</v>
      </c>
      <c r="Y60" s="1" t="s">
        <v>1451</v>
      </c>
      <c r="Z60" s="1" t="s">
        <v>1452</v>
      </c>
      <c r="AA60" s="1" t="s">
        <v>1337</v>
      </c>
      <c r="AC60" s="1" t="s">
        <v>39</v>
      </c>
      <c r="AD60" s="1" t="s">
        <v>1113</v>
      </c>
      <c r="AE60" s="1" t="s">
        <v>43</v>
      </c>
      <c r="AF60" s="1" t="s">
        <v>1453</v>
      </c>
      <c r="AG60" s="1" t="s">
        <v>1068</v>
      </c>
      <c r="AH60" s="1">
        <v>1</v>
      </c>
      <c r="AI60" s="1">
        <v>3</v>
      </c>
      <c r="AJ60" s="1" t="s">
        <v>1393</v>
      </c>
      <c r="AO60" s="1">
        <v>59</v>
      </c>
      <c r="AP60" s="1" t="s">
        <v>1454</v>
      </c>
      <c r="AQ60" s="1" t="s">
        <v>1455</v>
      </c>
    </row>
    <row r="61" spans="17:43" s="1" customFormat="1" x14ac:dyDescent="0.15">
      <c r="Q61" s="1">
        <v>390043</v>
      </c>
      <c r="R61" s="1" t="s">
        <v>341</v>
      </c>
      <c r="S61" s="1" t="s">
        <v>342</v>
      </c>
      <c r="T61" s="1" t="s">
        <v>343</v>
      </c>
      <c r="U61" s="1">
        <v>39</v>
      </c>
      <c r="W61" s="1" t="s">
        <v>1456</v>
      </c>
      <c r="X61" s="1" t="s">
        <v>1457</v>
      </c>
      <c r="Y61" s="1" t="s">
        <v>1458</v>
      </c>
      <c r="Z61" s="1" t="s">
        <v>1459</v>
      </c>
      <c r="AA61" s="1" t="s">
        <v>1337</v>
      </c>
      <c r="AC61" s="1" t="s">
        <v>39</v>
      </c>
      <c r="AD61" s="1" t="s">
        <v>1113</v>
      </c>
      <c r="AE61" s="1" t="s">
        <v>42</v>
      </c>
      <c r="AF61" s="1" t="s">
        <v>1460</v>
      </c>
      <c r="AG61" s="1" t="s">
        <v>1074</v>
      </c>
      <c r="AH61" s="1">
        <v>1</v>
      </c>
      <c r="AI61" s="1">
        <v>3</v>
      </c>
      <c r="AJ61" s="1" t="s">
        <v>1401</v>
      </c>
      <c r="AO61" s="1">
        <v>60</v>
      </c>
      <c r="AP61" s="1" t="s">
        <v>1461</v>
      </c>
      <c r="AQ61" s="1" t="s">
        <v>1462</v>
      </c>
    </row>
    <row r="62" spans="17:43" s="1" customFormat="1" x14ac:dyDescent="0.15">
      <c r="Q62" s="1">
        <v>391304</v>
      </c>
      <c r="R62" s="1" t="s">
        <v>344</v>
      </c>
      <c r="S62" s="1" t="s">
        <v>345</v>
      </c>
      <c r="T62" s="1" t="s">
        <v>346</v>
      </c>
      <c r="U62" s="1">
        <v>39</v>
      </c>
      <c r="W62" s="1" t="s">
        <v>1463</v>
      </c>
      <c r="X62" s="1" t="s">
        <v>1464</v>
      </c>
      <c r="Y62" s="1" t="s">
        <v>1465</v>
      </c>
      <c r="Z62" s="1" t="s">
        <v>1466</v>
      </c>
      <c r="AA62" s="1" t="s">
        <v>1337</v>
      </c>
      <c r="AC62" s="1" t="s">
        <v>39</v>
      </c>
      <c r="AD62" s="1" t="s">
        <v>1113</v>
      </c>
      <c r="AE62" s="1" t="s">
        <v>1408</v>
      </c>
      <c r="AF62" s="1" t="s">
        <v>1467</v>
      </c>
      <c r="AG62" s="1" t="s">
        <v>1410</v>
      </c>
      <c r="AH62" s="1">
        <v>1</v>
      </c>
      <c r="AI62" s="1">
        <v>3</v>
      </c>
      <c r="AJ62" s="1" t="s">
        <v>1411</v>
      </c>
      <c r="AO62" s="1">
        <v>61</v>
      </c>
      <c r="AP62" s="1" t="s">
        <v>1468</v>
      </c>
      <c r="AQ62" s="1" t="s">
        <v>1469</v>
      </c>
    </row>
    <row r="63" spans="17:43" s="1" customFormat="1" x14ac:dyDescent="0.15">
      <c r="Q63" s="1">
        <v>393115</v>
      </c>
      <c r="R63" s="1" t="s">
        <v>347</v>
      </c>
      <c r="S63" s="1" t="s">
        <v>348</v>
      </c>
      <c r="T63" s="1" t="s">
        <v>349</v>
      </c>
      <c r="U63" s="1">
        <v>39</v>
      </c>
      <c r="W63" s="1" t="s">
        <v>1470</v>
      </c>
      <c r="X63" s="1" t="s">
        <v>1471</v>
      </c>
      <c r="Y63" s="1" t="s">
        <v>1472</v>
      </c>
      <c r="Z63" s="1" t="s">
        <v>1473</v>
      </c>
      <c r="AA63" s="1" t="s">
        <v>1337</v>
      </c>
      <c r="AC63" s="1" t="s">
        <v>39</v>
      </c>
      <c r="AD63" s="1" t="s">
        <v>1018</v>
      </c>
      <c r="AE63" s="1" t="s">
        <v>1474</v>
      </c>
      <c r="AF63" s="1" t="s">
        <v>1475</v>
      </c>
      <c r="AG63" s="1" t="s">
        <v>1476</v>
      </c>
      <c r="AH63" s="1">
        <v>1</v>
      </c>
      <c r="AI63" s="1" t="s">
        <v>1098</v>
      </c>
    </row>
    <row r="64" spans="17:43" s="1" customFormat="1" x14ac:dyDescent="0.15">
      <c r="Q64" s="1">
        <v>395153</v>
      </c>
      <c r="R64" s="1" t="s">
        <v>350</v>
      </c>
      <c r="S64" s="1" t="s">
        <v>351</v>
      </c>
      <c r="T64" s="1" t="s">
        <v>352</v>
      </c>
      <c r="U64" s="1">
        <v>39</v>
      </c>
      <c r="W64" s="1" t="s">
        <v>1477</v>
      </c>
      <c r="X64" s="1" t="s">
        <v>1478</v>
      </c>
      <c r="Y64" s="1" t="s">
        <v>1479</v>
      </c>
      <c r="Z64" s="1" t="s">
        <v>1480</v>
      </c>
      <c r="AA64" s="1" t="s">
        <v>1337</v>
      </c>
      <c r="AC64" s="1" t="s">
        <v>39</v>
      </c>
      <c r="AD64" s="1" t="s">
        <v>1018</v>
      </c>
      <c r="AE64" s="1" t="s">
        <v>1481</v>
      </c>
      <c r="AF64" s="1" t="s">
        <v>1482</v>
      </c>
      <c r="AG64" s="1" t="s">
        <v>1476</v>
      </c>
      <c r="AH64" s="1">
        <v>1</v>
      </c>
      <c r="AI64" s="1" t="s">
        <v>1089</v>
      </c>
    </row>
    <row r="65" spans="17:35" s="1" customFormat="1" x14ac:dyDescent="0.15">
      <c r="Q65" s="1">
        <v>395062</v>
      </c>
      <c r="R65" s="1" t="s">
        <v>353</v>
      </c>
      <c r="S65" s="1" t="s">
        <v>354</v>
      </c>
      <c r="T65" s="1" t="s">
        <v>355</v>
      </c>
      <c r="U65" s="1">
        <v>39</v>
      </c>
      <c r="W65" s="1" t="s">
        <v>1483</v>
      </c>
      <c r="X65" s="1" t="s">
        <v>1484</v>
      </c>
      <c r="Y65" s="1" t="s">
        <v>1485</v>
      </c>
      <c r="Z65" s="1" t="s">
        <v>1486</v>
      </c>
      <c r="AA65" s="1" t="s">
        <v>1337</v>
      </c>
      <c r="AC65" s="1" t="s">
        <v>39</v>
      </c>
      <c r="AD65" s="1" t="s">
        <v>1113</v>
      </c>
      <c r="AE65" s="1" t="s">
        <v>1474</v>
      </c>
      <c r="AF65" s="1" t="s">
        <v>1487</v>
      </c>
      <c r="AG65" s="1" t="s">
        <v>1476</v>
      </c>
      <c r="AH65" s="1">
        <v>1</v>
      </c>
      <c r="AI65" s="1" t="s">
        <v>1098</v>
      </c>
    </row>
    <row r="66" spans="17:35" s="1" customFormat="1" x14ac:dyDescent="0.15">
      <c r="Q66" s="1">
        <v>394008</v>
      </c>
      <c r="R66" s="1" t="s">
        <v>356</v>
      </c>
      <c r="S66" s="1" t="s">
        <v>357</v>
      </c>
      <c r="T66" s="1" t="s">
        <v>358</v>
      </c>
      <c r="U66" s="1">
        <v>39</v>
      </c>
      <c r="W66" s="1" t="s">
        <v>1488</v>
      </c>
      <c r="X66" s="1" t="s">
        <v>1489</v>
      </c>
      <c r="Y66" s="1" t="s">
        <v>1490</v>
      </c>
      <c r="Z66" s="1" t="s">
        <v>1491</v>
      </c>
      <c r="AA66" s="1" t="s">
        <v>1337</v>
      </c>
      <c r="AC66" s="1" t="s">
        <v>39</v>
      </c>
      <c r="AD66" s="1" t="s">
        <v>1113</v>
      </c>
      <c r="AE66" s="1" t="s">
        <v>1481</v>
      </c>
      <c r="AF66" s="1" t="s">
        <v>1492</v>
      </c>
      <c r="AG66" s="1" t="s">
        <v>1476</v>
      </c>
      <c r="AH66" s="1">
        <v>1</v>
      </c>
      <c r="AI66" s="1" t="s">
        <v>1089</v>
      </c>
    </row>
    <row r="67" spans="17:35" s="1" customFormat="1" x14ac:dyDescent="0.15">
      <c r="Q67" s="1">
        <v>395115</v>
      </c>
      <c r="R67" s="1" t="s">
        <v>359</v>
      </c>
      <c r="S67" s="1" t="s">
        <v>360</v>
      </c>
      <c r="T67" s="1" t="s">
        <v>361</v>
      </c>
      <c r="U67" s="1">
        <v>39</v>
      </c>
      <c r="W67" s="1" t="s">
        <v>1493</v>
      </c>
      <c r="X67" s="1" t="s">
        <v>1494</v>
      </c>
      <c r="Y67" s="1" t="s">
        <v>1495</v>
      </c>
      <c r="Z67" s="1" t="s">
        <v>1494</v>
      </c>
      <c r="AA67" s="1" t="s">
        <v>1337</v>
      </c>
      <c r="AC67" s="1" t="s">
        <v>1496</v>
      </c>
      <c r="AD67" s="1" t="s">
        <v>1497</v>
      </c>
      <c r="AE67" s="1" t="s">
        <v>1481</v>
      </c>
      <c r="AF67" s="1" t="s">
        <v>1498</v>
      </c>
      <c r="AG67" s="1" t="s">
        <v>1476</v>
      </c>
      <c r="AH67" s="1">
        <v>1</v>
      </c>
      <c r="AI67" s="1" t="s">
        <v>1089</v>
      </c>
    </row>
    <row r="68" spans="17:35" s="1" customFormat="1" x14ac:dyDescent="0.15">
      <c r="Q68" s="1">
        <v>395191</v>
      </c>
      <c r="R68" s="1" t="s">
        <v>359</v>
      </c>
      <c r="S68" s="1" t="s">
        <v>362</v>
      </c>
      <c r="T68" s="1" t="s">
        <v>363</v>
      </c>
      <c r="U68" s="1">
        <v>39</v>
      </c>
      <c r="W68" s="1" t="s">
        <v>1499</v>
      </c>
      <c r="X68" s="1" t="s">
        <v>1500</v>
      </c>
      <c r="Y68" s="1" t="s">
        <v>1501</v>
      </c>
      <c r="Z68" s="1" t="s">
        <v>1502</v>
      </c>
      <c r="AA68" s="1" t="s">
        <v>1016</v>
      </c>
      <c r="AC68" s="1" t="s">
        <v>1503</v>
      </c>
      <c r="AD68" s="1" t="s">
        <v>1018</v>
      </c>
      <c r="AE68" s="1" t="s">
        <v>1504</v>
      </c>
      <c r="AF68" s="1" t="s">
        <v>1505</v>
      </c>
      <c r="AG68" s="1" t="s">
        <v>1476</v>
      </c>
      <c r="AH68" s="1">
        <v>2</v>
      </c>
      <c r="AI68" s="1" t="s">
        <v>1506</v>
      </c>
    </row>
    <row r="69" spans="17:35" s="1" customFormat="1" x14ac:dyDescent="0.15">
      <c r="Q69" s="1">
        <v>397019</v>
      </c>
      <c r="R69" s="1" t="s">
        <v>364</v>
      </c>
      <c r="S69" s="1" t="s">
        <v>365</v>
      </c>
      <c r="T69" s="1" t="s">
        <v>366</v>
      </c>
      <c r="U69" s="1">
        <v>39</v>
      </c>
      <c r="W69" s="1" t="s">
        <v>1507</v>
      </c>
      <c r="X69" s="1" t="s">
        <v>1508</v>
      </c>
      <c r="Y69" s="1" t="s">
        <v>1509</v>
      </c>
      <c r="Z69" s="1" t="s">
        <v>1510</v>
      </c>
      <c r="AA69" s="1" t="s">
        <v>1016</v>
      </c>
      <c r="AC69" s="1" t="s">
        <v>1503</v>
      </c>
      <c r="AD69" s="1" t="s">
        <v>1018</v>
      </c>
      <c r="AE69" s="1" t="s">
        <v>1511</v>
      </c>
      <c r="AF69" s="1" t="s">
        <v>1512</v>
      </c>
      <c r="AG69" s="1" t="s">
        <v>1476</v>
      </c>
      <c r="AH69" s="1">
        <v>2</v>
      </c>
    </row>
    <row r="70" spans="17:35" s="1" customFormat="1" x14ac:dyDescent="0.15">
      <c r="Q70" s="1">
        <v>395117</v>
      </c>
      <c r="R70" s="1" t="s">
        <v>367</v>
      </c>
      <c r="S70" s="1" t="s">
        <v>368</v>
      </c>
      <c r="T70" s="1" t="s">
        <v>369</v>
      </c>
      <c r="U70" s="1">
        <v>39</v>
      </c>
      <c r="W70" s="1" t="s">
        <v>1513</v>
      </c>
      <c r="X70" s="1" t="s">
        <v>1514</v>
      </c>
      <c r="Y70" s="1" t="s">
        <v>1515</v>
      </c>
      <c r="Z70" s="1" t="s">
        <v>1516</v>
      </c>
      <c r="AA70" s="1" t="s">
        <v>1016</v>
      </c>
      <c r="AC70" s="1" t="s">
        <v>1503</v>
      </c>
      <c r="AD70" s="1" t="s">
        <v>1113</v>
      </c>
      <c r="AE70" s="1" t="s">
        <v>1504</v>
      </c>
      <c r="AF70" s="1" t="s">
        <v>1517</v>
      </c>
      <c r="AG70" s="1" t="s">
        <v>1476</v>
      </c>
      <c r="AH70" s="1">
        <v>2</v>
      </c>
      <c r="AI70" s="1" t="s">
        <v>1506</v>
      </c>
    </row>
    <row r="71" spans="17:35" s="1" customFormat="1" x14ac:dyDescent="0.15">
      <c r="Q71" s="1">
        <v>393506</v>
      </c>
      <c r="R71" s="1" t="s">
        <v>370</v>
      </c>
      <c r="S71" s="1" t="s">
        <v>371</v>
      </c>
      <c r="T71" s="1" t="s">
        <v>372</v>
      </c>
      <c r="U71" s="1">
        <v>39</v>
      </c>
      <c r="W71" s="1" t="s">
        <v>1518</v>
      </c>
      <c r="X71" s="1" t="s">
        <v>1519</v>
      </c>
      <c r="Y71" s="1" t="s">
        <v>1520</v>
      </c>
      <c r="Z71" s="1" t="s">
        <v>1521</v>
      </c>
      <c r="AA71" s="1" t="s">
        <v>1016</v>
      </c>
      <c r="AC71" s="1" t="s">
        <v>1503</v>
      </c>
      <c r="AD71" s="1" t="s">
        <v>1113</v>
      </c>
      <c r="AE71" s="1" t="s">
        <v>1511</v>
      </c>
      <c r="AF71" s="1" t="s">
        <v>1522</v>
      </c>
      <c r="AG71" s="1" t="s">
        <v>1476</v>
      </c>
      <c r="AH71" s="1">
        <v>2</v>
      </c>
    </row>
    <row r="72" spans="17:35" s="1" customFormat="1" x14ac:dyDescent="0.15">
      <c r="Q72" s="1">
        <v>395020</v>
      </c>
      <c r="R72" s="1" t="s">
        <v>370</v>
      </c>
      <c r="S72" s="1" t="s">
        <v>373</v>
      </c>
      <c r="T72" s="1" t="s">
        <v>372</v>
      </c>
      <c r="U72" s="1">
        <v>39</v>
      </c>
      <c r="W72" s="1" t="s">
        <v>1523</v>
      </c>
      <c r="X72" s="1" t="s">
        <v>1524</v>
      </c>
      <c r="Y72" s="1" t="s">
        <v>1525</v>
      </c>
      <c r="Z72" s="1" t="s">
        <v>1526</v>
      </c>
      <c r="AA72" s="1" t="s">
        <v>1016</v>
      </c>
      <c r="AC72" s="1" t="s">
        <v>1527</v>
      </c>
      <c r="AD72" s="1" t="s">
        <v>1018</v>
      </c>
      <c r="AE72" s="1" t="s">
        <v>1511</v>
      </c>
      <c r="AF72" s="1" t="s">
        <v>1528</v>
      </c>
      <c r="AG72" s="1" t="s">
        <v>1476</v>
      </c>
      <c r="AH72" s="1" t="s">
        <v>1022</v>
      </c>
    </row>
    <row r="73" spans="17:35" s="1" customFormat="1" x14ac:dyDescent="0.15">
      <c r="Q73" s="1">
        <v>391303</v>
      </c>
      <c r="R73" s="1" t="s">
        <v>374</v>
      </c>
      <c r="S73" s="1" t="s">
        <v>375</v>
      </c>
      <c r="T73" s="1" t="s">
        <v>376</v>
      </c>
      <c r="U73" s="1">
        <v>39</v>
      </c>
      <c r="W73" s="1" t="s">
        <v>1529</v>
      </c>
      <c r="X73" s="1" t="s">
        <v>1530</v>
      </c>
      <c r="Y73" s="1" t="s">
        <v>1531</v>
      </c>
      <c r="Z73" s="1" t="s">
        <v>1531</v>
      </c>
      <c r="AA73" s="1" t="s">
        <v>1016</v>
      </c>
      <c r="AC73" s="1" t="s">
        <v>1527</v>
      </c>
      <c r="AD73" s="1" t="s">
        <v>1113</v>
      </c>
      <c r="AE73" s="1" t="s">
        <v>1511</v>
      </c>
      <c r="AF73" s="1" t="s">
        <v>1532</v>
      </c>
      <c r="AG73" s="1" t="s">
        <v>1476</v>
      </c>
      <c r="AH73" s="1" t="s">
        <v>1022</v>
      </c>
    </row>
    <row r="74" spans="17:35" s="1" customFormat="1" x14ac:dyDescent="0.15">
      <c r="Q74" s="1">
        <v>395174</v>
      </c>
      <c r="R74" s="1" t="s">
        <v>377</v>
      </c>
      <c r="S74" s="1" t="s">
        <v>378</v>
      </c>
      <c r="T74" s="1" t="s">
        <v>379</v>
      </c>
      <c r="U74" s="1">
        <v>39</v>
      </c>
      <c r="W74" s="1" t="s">
        <v>1533</v>
      </c>
      <c r="X74" s="1" t="s">
        <v>1534</v>
      </c>
      <c r="Y74" s="1" t="s">
        <v>1535</v>
      </c>
      <c r="Z74" s="1" t="s">
        <v>1535</v>
      </c>
      <c r="AA74" s="1" t="s">
        <v>1016</v>
      </c>
    </row>
    <row r="75" spans="17:35" s="1" customFormat="1" x14ac:dyDescent="0.15">
      <c r="Q75" s="1">
        <v>395070</v>
      </c>
      <c r="R75" s="1" t="s">
        <v>380</v>
      </c>
      <c r="S75" s="1" t="s">
        <v>381</v>
      </c>
      <c r="T75" s="1" t="s">
        <v>382</v>
      </c>
      <c r="U75" s="1">
        <v>39</v>
      </c>
      <c r="W75" s="1" t="s">
        <v>1536</v>
      </c>
      <c r="X75" s="1" t="s">
        <v>1537</v>
      </c>
      <c r="Y75" s="1" t="s">
        <v>1538</v>
      </c>
      <c r="Z75" s="1" t="s">
        <v>1539</v>
      </c>
      <c r="AA75" s="1" t="s">
        <v>1016</v>
      </c>
    </row>
    <row r="76" spans="17:35" s="1" customFormat="1" x14ac:dyDescent="0.15">
      <c r="Q76" s="1">
        <v>395088</v>
      </c>
      <c r="R76" s="1" t="s">
        <v>383</v>
      </c>
      <c r="S76" s="1" t="s">
        <v>384</v>
      </c>
      <c r="T76" s="1" t="s">
        <v>385</v>
      </c>
      <c r="U76" s="1">
        <v>39</v>
      </c>
      <c r="W76" s="1" t="s">
        <v>1540</v>
      </c>
      <c r="X76" s="1" t="s">
        <v>1541</v>
      </c>
      <c r="Y76" s="1" t="s">
        <v>1542</v>
      </c>
      <c r="Z76" s="1" t="s">
        <v>1543</v>
      </c>
      <c r="AA76" s="1" t="s">
        <v>1016</v>
      </c>
    </row>
    <row r="77" spans="17:35" s="1" customFormat="1" x14ac:dyDescent="0.15">
      <c r="Q77" s="1">
        <v>395119</v>
      </c>
      <c r="R77" s="1" t="s">
        <v>386</v>
      </c>
      <c r="S77" s="1" t="s">
        <v>387</v>
      </c>
      <c r="T77" s="1" t="s">
        <v>388</v>
      </c>
      <c r="U77" s="1">
        <v>39</v>
      </c>
      <c r="W77" s="1" t="s">
        <v>1544</v>
      </c>
      <c r="X77" s="1" t="s">
        <v>1545</v>
      </c>
      <c r="Y77" s="1" t="s">
        <v>1546</v>
      </c>
      <c r="Z77" s="1" t="s">
        <v>1547</v>
      </c>
      <c r="AA77" s="1" t="s">
        <v>1016</v>
      </c>
    </row>
    <row r="78" spans="17:35" s="1" customFormat="1" x14ac:dyDescent="0.15">
      <c r="Q78" s="1">
        <v>397032</v>
      </c>
      <c r="R78" s="1" t="s">
        <v>389</v>
      </c>
      <c r="S78" s="1" t="s">
        <v>390</v>
      </c>
      <c r="T78" s="1" t="s">
        <v>391</v>
      </c>
      <c r="U78" s="1">
        <v>39</v>
      </c>
      <c r="W78" s="1" t="s">
        <v>1548</v>
      </c>
      <c r="X78" s="1" t="s">
        <v>1549</v>
      </c>
      <c r="Y78" s="1" t="s">
        <v>1550</v>
      </c>
      <c r="Z78" s="1" t="s">
        <v>1551</v>
      </c>
      <c r="AA78" s="1" t="s">
        <v>1016</v>
      </c>
    </row>
    <row r="79" spans="17:35" s="1" customFormat="1" x14ac:dyDescent="0.15">
      <c r="Q79" s="1">
        <v>395029</v>
      </c>
      <c r="R79" s="1" t="s">
        <v>392</v>
      </c>
      <c r="S79" s="1" t="s">
        <v>393</v>
      </c>
      <c r="T79" s="1" t="s">
        <v>394</v>
      </c>
      <c r="U79" s="1">
        <v>39</v>
      </c>
      <c r="W79" s="1" t="s">
        <v>1552</v>
      </c>
      <c r="X79" s="1" t="s">
        <v>1553</v>
      </c>
      <c r="Y79" s="1" t="s">
        <v>1554</v>
      </c>
      <c r="Z79" s="1" t="s">
        <v>1555</v>
      </c>
      <c r="AA79" s="1" t="s">
        <v>1016</v>
      </c>
    </row>
    <row r="80" spans="17:35" s="1" customFormat="1" x14ac:dyDescent="0.15">
      <c r="Q80" s="1">
        <v>395156</v>
      </c>
      <c r="R80" s="1" t="s">
        <v>395</v>
      </c>
      <c r="S80" s="1" t="s">
        <v>396</v>
      </c>
      <c r="T80" s="1" t="s">
        <v>397</v>
      </c>
      <c r="U80" s="1">
        <v>39</v>
      </c>
      <c r="W80" s="1" t="s">
        <v>1556</v>
      </c>
      <c r="X80" s="1" t="s">
        <v>1557</v>
      </c>
      <c r="Y80" s="1" t="s">
        <v>1558</v>
      </c>
      <c r="Z80" s="1" t="s">
        <v>1559</v>
      </c>
      <c r="AA80" s="1" t="s">
        <v>1016</v>
      </c>
    </row>
    <row r="81" spans="17:27" s="1" customFormat="1" x14ac:dyDescent="0.15">
      <c r="Q81" s="1">
        <v>395036</v>
      </c>
      <c r="R81" s="1" t="s">
        <v>398</v>
      </c>
      <c r="S81" s="1" t="s">
        <v>399</v>
      </c>
      <c r="T81" s="1" t="s">
        <v>400</v>
      </c>
      <c r="U81" s="1">
        <v>39</v>
      </c>
      <c r="W81" s="1" t="s">
        <v>1560</v>
      </c>
      <c r="X81" s="1" t="s">
        <v>1561</v>
      </c>
      <c r="Y81" s="1" t="s">
        <v>1562</v>
      </c>
      <c r="Z81" s="1" t="s">
        <v>1563</v>
      </c>
      <c r="AA81" s="1" t="s">
        <v>1016</v>
      </c>
    </row>
    <row r="82" spans="17:27" s="1" customFormat="1" x14ac:dyDescent="0.15">
      <c r="Q82" s="1">
        <v>390041</v>
      </c>
      <c r="R82" s="1" t="s">
        <v>401</v>
      </c>
      <c r="S82" s="1" t="s">
        <v>402</v>
      </c>
      <c r="T82" s="1" t="s">
        <v>403</v>
      </c>
      <c r="U82" s="1">
        <v>39</v>
      </c>
      <c r="W82" s="1" t="s">
        <v>1564</v>
      </c>
      <c r="X82" s="1" t="s">
        <v>1565</v>
      </c>
      <c r="Y82" s="1" t="s">
        <v>1566</v>
      </c>
      <c r="Z82" s="1" t="s">
        <v>1567</v>
      </c>
      <c r="AA82" s="1" t="s">
        <v>1016</v>
      </c>
    </row>
    <row r="83" spans="17:27" s="1" customFormat="1" x14ac:dyDescent="0.15">
      <c r="Q83" s="1">
        <v>395160</v>
      </c>
      <c r="R83" s="1" t="s">
        <v>404</v>
      </c>
      <c r="S83" s="1" t="s">
        <v>405</v>
      </c>
      <c r="T83" s="1" t="s">
        <v>406</v>
      </c>
      <c r="U83" s="1">
        <v>39</v>
      </c>
      <c r="W83" s="1" t="s">
        <v>1568</v>
      </c>
      <c r="X83" s="1" t="s">
        <v>1569</v>
      </c>
      <c r="Y83" s="1" t="s">
        <v>1570</v>
      </c>
      <c r="Z83" s="1" t="s">
        <v>1571</v>
      </c>
      <c r="AA83" s="1" t="s">
        <v>1016</v>
      </c>
    </row>
    <row r="84" spans="17:27" s="1" customFormat="1" x14ac:dyDescent="0.15">
      <c r="Q84" s="1">
        <v>390032</v>
      </c>
      <c r="R84" s="1" t="s">
        <v>407</v>
      </c>
      <c r="S84" s="1" t="s">
        <v>408</v>
      </c>
      <c r="T84" s="1" t="s">
        <v>409</v>
      </c>
      <c r="U84" s="1">
        <v>39</v>
      </c>
      <c r="W84" s="1" t="s">
        <v>1572</v>
      </c>
      <c r="X84" s="1" t="s">
        <v>1573</v>
      </c>
      <c r="Y84" s="1" t="s">
        <v>1574</v>
      </c>
      <c r="Z84" s="1" t="s">
        <v>1575</v>
      </c>
      <c r="AA84" s="1" t="s">
        <v>1016</v>
      </c>
    </row>
    <row r="85" spans="17:27" s="1" customFormat="1" x14ac:dyDescent="0.15">
      <c r="Q85" s="1">
        <v>395100</v>
      </c>
      <c r="R85" s="1" t="s">
        <v>410</v>
      </c>
      <c r="S85" s="1" t="s">
        <v>411</v>
      </c>
      <c r="T85" s="1" t="s">
        <v>412</v>
      </c>
      <c r="U85" s="1">
        <v>39</v>
      </c>
      <c r="W85" s="1" t="s">
        <v>1576</v>
      </c>
      <c r="X85" s="1" t="s">
        <v>1577</v>
      </c>
      <c r="Y85" s="1" t="s">
        <v>1578</v>
      </c>
      <c r="Z85" s="1" t="s">
        <v>1579</v>
      </c>
      <c r="AA85" s="1" t="s">
        <v>1016</v>
      </c>
    </row>
    <row r="86" spans="17:27" s="1" customFormat="1" x14ac:dyDescent="0.15">
      <c r="Q86" s="1">
        <v>397013</v>
      </c>
      <c r="R86" s="1" t="s">
        <v>413</v>
      </c>
      <c r="S86" s="1" t="s">
        <v>414</v>
      </c>
      <c r="T86" s="1" t="s">
        <v>415</v>
      </c>
      <c r="U86" s="1">
        <v>39</v>
      </c>
      <c r="W86" s="1" t="s">
        <v>1580</v>
      </c>
      <c r="X86" s="1" t="s">
        <v>1581</v>
      </c>
      <c r="Y86" s="1" t="s">
        <v>1582</v>
      </c>
      <c r="Z86" s="1" t="s">
        <v>1583</v>
      </c>
      <c r="AA86" s="1" t="s">
        <v>1016</v>
      </c>
    </row>
    <row r="87" spans="17:27" s="1" customFormat="1" x14ac:dyDescent="0.15">
      <c r="Q87" s="1">
        <v>393117</v>
      </c>
      <c r="R87" s="1" t="s">
        <v>416</v>
      </c>
      <c r="S87" s="1" t="s">
        <v>417</v>
      </c>
      <c r="T87" s="1" t="s">
        <v>418</v>
      </c>
      <c r="U87" s="1">
        <v>39</v>
      </c>
      <c r="W87" s="1" t="s">
        <v>1584</v>
      </c>
      <c r="X87" s="1" t="s">
        <v>1585</v>
      </c>
      <c r="Y87" s="1" t="s">
        <v>1586</v>
      </c>
      <c r="Z87" s="1" t="s">
        <v>1586</v>
      </c>
      <c r="AA87" s="1" t="s">
        <v>1016</v>
      </c>
    </row>
    <row r="88" spans="17:27" s="1" customFormat="1" x14ac:dyDescent="0.15">
      <c r="Q88" s="1">
        <v>395106</v>
      </c>
      <c r="R88" s="1" t="s">
        <v>419</v>
      </c>
      <c r="S88" s="1" t="s">
        <v>420</v>
      </c>
      <c r="T88" s="1" t="s">
        <v>421</v>
      </c>
      <c r="U88" s="1">
        <v>39</v>
      </c>
      <c r="W88" s="1" t="s">
        <v>1587</v>
      </c>
      <c r="X88" s="1" t="s">
        <v>1588</v>
      </c>
      <c r="Y88" s="1" t="s">
        <v>1589</v>
      </c>
      <c r="Z88" s="1" t="s">
        <v>1590</v>
      </c>
      <c r="AA88" s="1" t="s">
        <v>1591</v>
      </c>
    </row>
    <row r="89" spans="17:27" s="1" customFormat="1" x14ac:dyDescent="0.15">
      <c r="Q89" s="1">
        <v>395180</v>
      </c>
      <c r="R89" s="1" t="s">
        <v>422</v>
      </c>
      <c r="S89" s="1" t="s">
        <v>423</v>
      </c>
      <c r="T89" s="1" t="s">
        <v>424</v>
      </c>
      <c r="U89" s="1">
        <v>39</v>
      </c>
      <c r="W89" s="1" t="s">
        <v>1592</v>
      </c>
      <c r="X89" s="1" t="s">
        <v>1593</v>
      </c>
      <c r="Y89" s="1" t="s">
        <v>1594</v>
      </c>
      <c r="Z89" s="1" t="s">
        <v>1595</v>
      </c>
      <c r="AA89" s="1" t="s">
        <v>1016</v>
      </c>
    </row>
    <row r="90" spans="17:27" s="1" customFormat="1" x14ac:dyDescent="0.15">
      <c r="Q90" s="1">
        <v>397047</v>
      </c>
      <c r="R90" s="1" t="s">
        <v>425</v>
      </c>
      <c r="S90" s="1" t="s">
        <v>426</v>
      </c>
      <c r="T90" s="1" t="s">
        <v>427</v>
      </c>
      <c r="U90" s="1">
        <v>39</v>
      </c>
      <c r="W90" s="1" t="s">
        <v>1596</v>
      </c>
      <c r="X90" s="1" t="s">
        <v>1597</v>
      </c>
      <c r="Y90" s="1" t="s">
        <v>1598</v>
      </c>
      <c r="Z90" s="1" t="s">
        <v>1599</v>
      </c>
      <c r="AA90" s="1" t="s">
        <v>1016</v>
      </c>
    </row>
    <row r="91" spans="17:27" s="1" customFormat="1" x14ac:dyDescent="0.15">
      <c r="Q91" s="1">
        <v>395081</v>
      </c>
      <c r="R91" s="1" t="s">
        <v>428</v>
      </c>
      <c r="S91" s="1" t="s">
        <v>429</v>
      </c>
      <c r="T91" s="1" t="s">
        <v>430</v>
      </c>
      <c r="U91" s="1">
        <v>39</v>
      </c>
      <c r="W91" s="1" t="s">
        <v>1600</v>
      </c>
      <c r="X91" s="1" t="s">
        <v>1601</v>
      </c>
      <c r="Y91" s="1" t="s">
        <v>1602</v>
      </c>
      <c r="Z91" s="1" t="s">
        <v>1603</v>
      </c>
      <c r="AA91" s="1" t="s">
        <v>1016</v>
      </c>
    </row>
    <row r="92" spans="17:27" s="1" customFormat="1" x14ac:dyDescent="0.15">
      <c r="Q92" s="1">
        <v>397017</v>
      </c>
      <c r="R92" s="1" t="s">
        <v>431</v>
      </c>
      <c r="S92" s="1" t="s">
        <v>432</v>
      </c>
      <c r="T92" s="1" t="s">
        <v>433</v>
      </c>
      <c r="U92" s="1">
        <v>39</v>
      </c>
      <c r="W92" s="1" t="s">
        <v>1604</v>
      </c>
      <c r="X92" s="1" t="s">
        <v>1605</v>
      </c>
      <c r="Y92" s="1" t="s">
        <v>1606</v>
      </c>
      <c r="Z92" s="1" t="s">
        <v>1607</v>
      </c>
      <c r="AA92" s="1" t="s">
        <v>1016</v>
      </c>
    </row>
    <row r="93" spans="17:27" s="1" customFormat="1" x14ac:dyDescent="0.15">
      <c r="Q93" s="1">
        <v>390006</v>
      </c>
      <c r="R93" s="1" t="s">
        <v>434</v>
      </c>
      <c r="S93" s="1" t="s">
        <v>435</v>
      </c>
      <c r="T93" s="1" t="s">
        <v>436</v>
      </c>
      <c r="U93" s="1">
        <v>39</v>
      </c>
      <c r="W93" s="1" t="s">
        <v>1608</v>
      </c>
      <c r="X93" s="1" t="s">
        <v>1609</v>
      </c>
      <c r="Y93" s="1" t="s">
        <v>1610</v>
      </c>
      <c r="Z93" s="1" t="s">
        <v>1611</v>
      </c>
      <c r="AA93" s="1" t="s">
        <v>1337</v>
      </c>
    </row>
    <row r="94" spans="17:27" s="1" customFormat="1" x14ac:dyDescent="0.15">
      <c r="Q94" s="1">
        <v>393127</v>
      </c>
      <c r="R94" s="1" t="s">
        <v>437</v>
      </c>
      <c r="S94" s="1" t="s">
        <v>438</v>
      </c>
      <c r="T94" s="1" t="s">
        <v>439</v>
      </c>
      <c r="U94" s="1">
        <v>39</v>
      </c>
      <c r="W94" s="1" t="s">
        <v>1612</v>
      </c>
      <c r="X94" s="1" t="s">
        <v>1613</v>
      </c>
      <c r="Y94" s="1" t="s">
        <v>1614</v>
      </c>
      <c r="Z94" s="1" t="s">
        <v>1615</v>
      </c>
      <c r="AA94" s="1" t="s">
        <v>1337</v>
      </c>
    </row>
    <row r="95" spans="17:27" s="1" customFormat="1" x14ac:dyDescent="0.15">
      <c r="Q95" s="1">
        <v>395157</v>
      </c>
      <c r="R95" s="1" t="s">
        <v>437</v>
      </c>
      <c r="S95" s="1" t="s">
        <v>440</v>
      </c>
      <c r="T95" s="1" t="s">
        <v>439</v>
      </c>
      <c r="U95" s="1">
        <v>39</v>
      </c>
      <c r="W95" s="1" t="s">
        <v>1616</v>
      </c>
      <c r="X95" s="1" t="s">
        <v>1617</v>
      </c>
      <c r="Y95" s="1" t="s">
        <v>1618</v>
      </c>
      <c r="Z95" s="1" t="s">
        <v>1619</v>
      </c>
      <c r="AA95" s="1" t="s">
        <v>1337</v>
      </c>
    </row>
    <row r="96" spans="17:27" s="1" customFormat="1" x14ac:dyDescent="0.15">
      <c r="Q96" s="1">
        <v>397027</v>
      </c>
      <c r="R96" s="1" t="s">
        <v>441</v>
      </c>
      <c r="S96" s="1" t="s">
        <v>442</v>
      </c>
      <c r="T96" s="1" t="s">
        <v>443</v>
      </c>
      <c r="U96" s="1">
        <v>39</v>
      </c>
      <c r="W96" s="1" t="s">
        <v>1620</v>
      </c>
      <c r="X96" s="1" t="s">
        <v>1621</v>
      </c>
      <c r="Y96" s="1" t="s">
        <v>1622</v>
      </c>
      <c r="Z96" s="1" t="s">
        <v>1623</v>
      </c>
      <c r="AA96" s="1" t="s">
        <v>1337</v>
      </c>
    </row>
    <row r="97" spans="17:27" s="1" customFormat="1" x14ac:dyDescent="0.15">
      <c r="Q97" s="1">
        <v>390001</v>
      </c>
      <c r="R97" s="1" t="s">
        <v>444</v>
      </c>
      <c r="S97" s="1" t="s">
        <v>445</v>
      </c>
      <c r="T97" s="1" t="s">
        <v>446</v>
      </c>
      <c r="U97" s="1">
        <v>39</v>
      </c>
      <c r="W97" s="1" t="s">
        <v>1624</v>
      </c>
      <c r="X97" s="1" t="s">
        <v>1625</v>
      </c>
      <c r="Y97" s="1" t="s">
        <v>1626</v>
      </c>
      <c r="Z97" s="1" t="s">
        <v>1627</v>
      </c>
      <c r="AA97" s="1" t="s">
        <v>1337</v>
      </c>
    </row>
    <row r="98" spans="17:27" s="1" customFormat="1" x14ac:dyDescent="0.15">
      <c r="Q98" s="1">
        <v>397082</v>
      </c>
      <c r="R98" s="1" t="s">
        <v>447</v>
      </c>
      <c r="S98" s="1" t="s">
        <v>448</v>
      </c>
      <c r="T98" s="1" t="s">
        <v>449</v>
      </c>
      <c r="U98" s="1">
        <v>39</v>
      </c>
      <c r="W98" s="1" t="s">
        <v>1628</v>
      </c>
      <c r="X98" s="1" t="s">
        <v>1629</v>
      </c>
      <c r="Y98" s="1" t="s">
        <v>1630</v>
      </c>
      <c r="Z98" s="1" t="s">
        <v>1631</v>
      </c>
      <c r="AA98" s="1" t="s">
        <v>1337</v>
      </c>
    </row>
    <row r="99" spans="17:27" s="1" customFormat="1" x14ac:dyDescent="0.15">
      <c r="Q99" s="1">
        <v>397024</v>
      </c>
      <c r="R99" s="1" t="s">
        <v>450</v>
      </c>
      <c r="S99" s="1" t="s">
        <v>451</v>
      </c>
      <c r="T99" s="1" t="s">
        <v>452</v>
      </c>
      <c r="U99" s="1">
        <v>39</v>
      </c>
      <c r="W99" s="1" t="s">
        <v>1632</v>
      </c>
      <c r="X99" s="1" t="s">
        <v>1633</v>
      </c>
      <c r="Y99" s="1" t="s">
        <v>1634</v>
      </c>
      <c r="Z99" s="1" t="s">
        <v>1635</v>
      </c>
      <c r="AA99" s="1" t="s">
        <v>1591</v>
      </c>
    </row>
    <row r="100" spans="17:27" s="1" customFormat="1" x14ac:dyDescent="0.15">
      <c r="Q100" s="1">
        <v>394006</v>
      </c>
      <c r="R100" s="1" t="s">
        <v>453</v>
      </c>
      <c r="S100" s="1" t="s">
        <v>454</v>
      </c>
      <c r="T100" s="1" t="s">
        <v>455</v>
      </c>
      <c r="U100" s="1">
        <v>39</v>
      </c>
      <c r="W100" s="1" t="s">
        <v>1636</v>
      </c>
      <c r="X100" s="1" t="s">
        <v>1637</v>
      </c>
      <c r="Y100" s="1" t="s">
        <v>1638</v>
      </c>
      <c r="Z100" s="1" t="s">
        <v>1639</v>
      </c>
      <c r="AA100" s="1" t="s">
        <v>1016</v>
      </c>
    </row>
    <row r="101" spans="17:27" s="1" customFormat="1" x14ac:dyDescent="0.15">
      <c r="Q101" s="1">
        <v>395155</v>
      </c>
      <c r="R101" s="1" t="s">
        <v>453</v>
      </c>
      <c r="S101" s="1" t="s">
        <v>456</v>
      </c>
      <c r="T101" s="1" t="s">
        <v>455</v>
      </c>
      <c r="U101" s="1">
        <v>39</v>
      </c>
      <c r="W101" s="1" t="s">
        <v>1640</v>
      </c>
      <c r="X101" s="1" t="s">
        <v>1641</v>
      </c>
      <c r="Y101" s="1" t="s">
        <v>1642</v>
      </c>
      <c r="Z101" s="1" t="s">
        <v>1643</v>
      </c>
      <c r="AA101" s="1" t="s">
        <v>1016</v>
      </c>
    </row>
    <row r="102" spans="17:27" s="1" customFormat="1" x14ac:dyDescent="0.15">
      <c r="Q102" s="1">
        <v>395152</v>
      </c>
      <c r="R102" s="1" t="s">
        <v>457</v>
      </c>
      <c r="S102" s="1" t="s">
        <v>458</v>
      </c>
      <c r="T102" s="1" t="s">
        <v>459</v>
      </c>
      <c r="U102" s="1">
        <v>39</v>
      </c>
      <c r="W102" s="1" t="s">
        <v>1644</v>
      </c>
      <c r="X102" s="1" t="s">
        <v>1645</v>
      </c>
      <c r="Y102" s="1" t="s">
        <v>1646</v>
      </c>
      <c r="Z102" s="1" t="s">
        <v>1647</v>
      </c>
      <c r="AA102" s="1" t="s">
        <v>1016</v>
      </c>
    </row>
    <row r="103" spans="17:27" s="1" customFormat="1" x14ac:dyDescent="0.15">
      <c r="Q103" s="1">
        <v>390030</v>
      </c>
      <c r="R103" s="1" t="s">
        <v>460</v>
      </c>
      <c r="S103" s="1" t="s">
        <v>461</v>
      </c>
      <c r="T103" s="1" t="s">
        <v>462</v>
      </c>
      <c r="U103" s="1">
        <v>39</v>
      </c>
      <c r="W103" s="1" t="s">
        <v>1648</v>
      </c>
      <c r="X103" s="1" t="s">
        <v>1649</v>
      </c>
      <c r="Y103" s="1" t="s">
        <v>1650</v>
      </c>
      <c r="Z103" s="1" t="s">
        <v>1651</v>
      </c>
      <c r="AA103" s="1" t="s">
        <v>1337</v>
      </c>
    </row>
    <row r="104" spans="17:27" s="1" customFormat="1" x14ac:dyDescent="0.15">
      <c r="Q104" s="1">
        <v>395109</v>
      </c>
      <c r="R104" s="1" t="s">
        <v>463</v>
      </c>
      <c r="S104" s="1" t="s">
        <v>464</v>
      </c>
      <c r="T104" s="1" t="s">
        <v>465</v>
      </c>
      <c r="U104" s="1">
        <v>39</v>
      </c>
      <c r="W104" s="1" t="s">
        <v>1652</v>
      </c>
      <c r="X104" s="1" t="s">
        <v>1653</v>
      </c>
      <c r="Y104" s="1" t="s">
        <v>1654</v>
      </c>
      <c r="Z104" s="1" t="s">
        <v>1655</v>
      </c>
      <c r="AA104" s="1" t="s">
        <v>1337</v>
      </c>
    </row>
    <row r="105" spans="17:27" s="1" customFormat="1" x14ac:dyDescent="0.15">
      <c r="Q105" s="1">
        <v>397015</v>
      </c>
      <c r="R105" s="1" t="s">
        <v>466</v>
      </c>
      <c r="S105" s="1" t="s">
        <v>467</v>
      </c>
      <c r="T105" s="1" t="s">
        <v>468</v>
      </c>
      <c r="U105" s="1">
        <v>39</v>
      </c>
      <c r="W105" s="1" t="s">
        <v>1656</v>
      </c>
      <c r="X105" s="1" t="s">
        <v>1657</v>
      </c>
      <c r="Y105" s="1" t="s">
        <v>1658</v>
      </c>
      <c r="Z105" s="1" t="s">
        <v>1659</v>
      </c>
      <c r="AA105" s="1" t="s">
        <v>1337</v>
      </c>
    </row>
    <row r="106" spans="17:27" s="1" customFormat="1" x14ac:dyDescent="0.15">
      <c r="Q106" s="1">
        <v>397070</v>
      </c>
      <c r="R106" s="1" t="s">
        <v>469</v>
      </c>
      <c r="S106" s="1" t="s">
        <v>470</v>
      </c>
      <c r="T106" s="1" t="s">
        <v>471</v>
      </c>
      <c r="U106" s="1">
        <v>39</v>
      </c>
      <c r="W106" s="1" t="s">
        <v>1660</v>
      </c>
      <c r="X106" s="1" t="s">
        <v>1661</v>
      </c>
      <c r="Y106" s="1" t="s">
        <v>1662</v>
      </c>
      <c r="Z106" s="1" t="s">
        <v>1663</v>
      </c>
      <c r="AA106" s="1" t="s">
        <v>1337</v>
      </c>
    </row>
    <row r="107" spans="17:27" s="1" customFormat="1" x14ac:dyDescent="0.15">
      <c r="Q107" s="1">
        <v>395015</v>
      </c>
      <c r="R107" s="1" t="s">
        <v>472</v>
      </c>
      <c r="S107" s="1" t="s">
        <v>473</v>
      </c>
      <c r="T107" s="1" t="s">
        <v>474</v>
      </c>
      <c r="U107" s="1">
        <v>39</v>
      </c>
      <c r="W107" s="1" t="s">
        <v>1664</v>
      </c>
      <c r="X107" s="1" t="s">
        <v>1665</v>
      </c>
      <c r="Y107" s="1" t="s">
        <v>1666</v>
      </c>
      <c r="Z107" s="1" t="s">
        <v>1667</v>
      </c>
      <c r="AA107" s="1" t="s">
        <v>1591</v>
      </c>
    </row>
    <row r="108" spans="17:27" s="1" customFormat="1" x14ac:dyDescent="0.15">
      <c r="Q108" s="1">
        <v>395193</v>
      </c>
      <c r="R108" s="1" t="s">
        <v>475</v>
      </c>
      <c r="S108" s="1" t="s">
        <v>476</v>
      </c>
      <c r="T108" s="1" t="s">
        <v>477</v>
      </c>
      <c r="U108" s="1">
        <v>39</v>
      </c>
      <c r="W108" s="1" t="s">
        <v>1668</v>
      </c>
      <c r="X108" s="1" t="s">
        <v>1669</v>
      </c>
      <c r="Y108" s="1" t="s">
        <v>1670</v>
      </c>
      <c r="Z108" s="1" t="s">
        <v>1671</v>
      </c>
      <c r="AA108" s="1" t="s">
        <v>1016</v>
      </c>
    </row>
    <row r="109" spans="17:27" s="1" customFormat="1" x14ac:dyDescent="0.15">
      <c r="Q109" s="1">
        <v>395203</v>
      </c>
      <c r="R109" s="1" t="s">
        <v>478</v>
      </c>
      <c r="S109" s="1" t="s">
        <v>479</v>
      </c>
      <c r="T109" s="1" t="s">
        <v>480</v>
      </c>
      <c r="U109" s="1">
        <v>39</v>
      </c>
      <c r="W109" s="1" t="s">
        <v>1672</v>
      </c>
      <c r="X109" s="1" t="s">
        <v>1673</v>
      </c>
      <c r="Y109" s="1" t="s">
        <v>1674</v>
      </c>
      <c r="Z109" s="1" t="s">
        <v>1675</v>
      </c>
      <c r="AA109" s="1" t="s">
        <v>1016</v>
      </c>
    </row>
    <row r="110" spans="17:27" s="1" customFormat="1" x14ac:dyDescent="0.15">
      <c r="Q110" s="1">
        <v>395202</v>
      </c>
      <c r="R110" s="1" t="s">
        <v>481</v>
      </c>
      <c r="S110" s="1" t="s">
        <v>482</v>
      </c>
      <c r="T110" s="1" t="s">
        <v>483</v>
      </c>
      <c r="U110" s="1">
        <v>39</v>
      </c>
      <c r="W110" s="1" t="s">
        <v>1676</v>
      </c>
      <c r="X110" s="1" t="s">
        <v>1677</v>
      </c>
      <c r="Y110" s="1" t="s">
        <v>1678</v>
      </c>
      <c r="Z110" s="1" t="s">
        <v>1679</v>
      </c>
      <c r="AA110" s="1" t="s">
        <v>1337</v>
      </c>
    </row>
    <row r="111" spans="17:27" s="1" customFormat="1" x14ac:dyDescent="0.15">
      <c r="Q111" s="1">
        <v>393504</v>
      </c>
      <c r="R111" s="1" t="s">
        <v>484</v>
      </c>
      <c r="S111" s="1" t="s">
        <v>485</v>
      </c>
      <c r="T111" s="1" t="s">
        <v>160</v>
      </c>
      <c r="U111" s="1">
        <v>39</v>
      </c>
      <c r="W111" s="1" t="s">
        <v>1680</v>
      </c>
      <c r="X111" s="1" t="s">
        <v>1681</v>
      </c>
      <c r="Y111" s="1" t="s">
        <v>1682</v>
      </c>
      <c r="Z111" s="1" t="s">
        <v>1683</v>
      </c>
      <c r="AA111" s="1" t="s">
        <v>1337</v>
      </c>
    </row>
    <row r="112" spans="17:27" s="1" customFormat="1" x14ac:dyDescent="0.15">
      <c r="Q112" s="1">
        <v>395018</v>
      </c>
      <c r="R112" s="1" t="s">
        <v>484</v>
      </c>
      <c r="S112" s="1" t="s">
        <v>486</v>
      </c>
      <c r="T112" s="1" t="s">
        <v>160</v>
      </c>
      <c r="U112" s="1">
        <v>39</v>
      </c>
      <c r="W112" s="1" t="s">
        <v>1684</v>
      </c>
      <c r="X112" s="1" t="s">
        <v>1685</v>
      </c>
      <c r="Y112" s="1" t="s">
        <v>1686</v>
      </c>
      <c r="Z112" s="1" t="s">
        <v>1687</v>
      </c>
      <c r="AA112" s="1" t="s">
        <v>1337</v>
      </c>
    </row>
    <row r="113" spans="17:27" s="1" customFormat="1" x14ac:dyDescent="0.15">
      <c r="Q113" s="1">
        <v>390080</v>
      </c>
      <c r="R113" s="1" t="s">
        <v>487</v>
      </c>
      <c r="S113" s="1" t="s">
        <v>488</v>
      </c>
      <c r="T113" s="1" t="s">
        <v>489</v>
      </c>
      <c r="U113" s="1">
        <v>39</v>
      </c>
      <c r="W113" s="1" t="s">
        <v>1688</v>
      </c>
      <c r="X113" s="1" t="s">
        <v>1689</v>
      </c>
      <c r="Y113" s="1" t="s">
        <v>1690</v>
      </c>
      <c r="Z113" s="1" t="s">
        <v>1691</v>
      </c>
      <c r="AA113" s="1" t="s">
        <v>1591</v>
      </c>
    </row>
    <row r="114" spans="17:27" s="1" customFormat="1" x14ac:dyDescent="0.15">
      <c r="Q114" s="1">
        <v>390028</v>
      </c>
      <c r="R114" s="1" t="s">
        <v>490</v>
      </c>
      <c r="S114" s="1" t="s">
        <v>491</v>
      </c>
      <c r="T114" s="1" t="s">
        <v>492</v>
      </c>
      <c r="U114" s="1">
        <v>39</v>
      </c>
      <c r="W114" s="1" t="s">
        <v>1692</v>
      </c>
      <c r="X114" s="1" t="s">
        <v>1693</v>
      </c>
      <c r="Y114" s="1" t="s">
        <v>1694</v>
      </c>
      <c r="Z114" s="1" t="s">
        <v>1695</v>
      </c>
      <c r="AA114" s="1" t="s">
        <v>1016</v>
      </c>
    </row>
    <row r="115" spans="17:27" s="1" customFormat="1" x14ac:dyDescent="0.15">
      <c r="Q115" s="1">
        <v>391305</v>
      </c>
      <c r="R115" s="1" t="s">
        <v>493</v>
      </c>
      <c r="S115" s="1" t="s">
        <v>494</v>
      </c>
      <c r="T115" s="1" t="s">
        <v>495</v>
      </c>
      <c r="U115" s="1">
        <v>39</v>
      </c>
      <c r="W115" s="1" t="s">
        <v>1696</v>
      </c>
      <c r="X115" s="1" t="s">
        <v>1697</v>
      </c>
      <c r="Y115" s="1" t="s">
        <v>1698</v>
      </c>
      <c r="Z115" s="1" t="s">
        <v>1699</v>
      </c>
      <c r="AA115" s="1" t="s">
        <v>1337</v>
      </c>
    </row>
    <row r="116" spans="17:27" s="1" customFormat="1" x14ac:dyDescent="0.15">
      <c r="Q116" s="1">
        <v>390024</v>
      </c>
      <c r="R116" s="1" t="s">
        <v>496</v>
      </c>
      <c r="S116" s="1" t="s">
        <v>497</v>
      </c>
      <c r="T116" s="1" t="s">
        <v>497</v>
      </c>
      <c r="U116" s="1">
        <v>39</v>
      </c>
      <c r="W116" s="1" t="s">
        <v>1700</v>
      </c>
      <c r="X116" s="1" t="s">
        <v>1701</v>
      </c>
      <c r="Y116" s="1" t="s">
        <v>1702</v>
      </c>
      <c r="Z116" s="1" t="s">
        <v>1703</v>
      </c>
      <c r="AA116" s="1" t="s">
        <v>1337</v>
      </c>
    </row>
    <row r="117" spans="17:27" s="1" customFormat="1" x14ac:dyDescent="0.15">
      <c r="Q117" s="1">
        <v>397021</v>
      </c>
      <c r="R117" s="1" t="s">
        <v>498</v>
      </c>
      <c r="S117" s="1" t="s">
        <v>499</v>
      </c>
      <c r="T117" s="1" t="s">
        <v>500</v>
      </c>
      <c r="U117" s="1">
        <v>39</v>
      </c>
      <c r="W117" s="1" t="s">
        <v>1704</v>
      </c>
      <c r="X117" s="1" t="s">
        <v>1705</v>
      </c>
      <c r="Y117" s="1" t="s">
        <v>1706</v>
      </c>
      <c r="Z117" s="1" t="s">
        <v>1707</v>
      </c>
      <c r="AA117" s="1" t="s">
        <v>1591</v>
      </c>
    </row>
    <row r="118" spans="17:27" s="1" customFormat="1" x14ac:dyDescent="0.15">
      <c r="Q118" s="1">
        <v>490027</v>
      </c>
      <c r="R118" s="1" t="s">
        <v>501</v>
      </c>
      <c r="S118" s="1" t="s">
        <v>502</v>
      </c>
      <c r="T118" s="1" t="s">
        <v>502</v>
      </c>
      <c r="U118" s="1">
        <v>49</v>
      </c>
      <c r="W118" s="1" t="s">
        <v>1708</v>
      </c>
      <c r="X118" s="1" t="s">
        <v>1709</v>
      </c>
      <c r="Y118" s="1" t="s">
        <v>1710</v>
      </c>
      <c r="Z118" s="1" t="s">
        <v>1711</v>
      </c>
      <c r="AA118" s="1" t="s">
        <v>1016</v>
      </c>
    </row>
    <row r="119" spans="17:27" s="1" customFormat="1" x14ac:dyDescent="0.15">
      <c r="Q119" s="1">
        <v>397080</v>
      </c>
      <c r="R119" s="1" t="s">
        <v>503</v>
      </c>
      <c r="S119" s="1" t="s">
        <v>504</v>
      </c>
      <c r="T119" s="1" t="s">
        <v>505</v>
      </c>
      <c r="U119" s="1">
        <v>39</v>
      </c>
      <c r="W119" s="1" t="s">
        <v>1712</v>
      </c>
      <c r="X119" s="1" t="s">
        <v>1713</v>
      </c>
      <c r="Y119" s="1" t="s">
        <v>1714</v>
      </c>
      <c r="Z119" s="1" t="s">
        <v>1715</v>
      </c>
      <c r="AA119" s="1" t="s">
        <v>1337</v>
      </c>
    </row>
    <row r="120" spans="17:27" s="1" customFormat="1" x14ac:dyDescent="0.15">
      <c r="Q120" s="1">
        <v>390010</v>
      </c>
      <c r="R120" s="1" t="s">
        <v>506</v>
      </c>
      <c r="S120" s="1" t="s">
        <v>507</v>
      </c>
      <c r="T120" s="1" t="s">
        <v>507</v>
      </c>
      <c r="U120" s="1">
        <v>39</v>
      </c>
      <c r="W120" s="1" t="s">
        <v>1716</v>
      </c>
      <c r="X120" s="1" t="s">
        <v>1717</v>
      </c>
      <c r="Y120" s="1" t="s">
        <v>1718</v>
      </c>
      <c r="Z120" s="1" t="s">
        <v>1719</v>
      </c>
      <c r="AA120" s="1" t="s">
        <v>1337</v>
      </c>
    </row>
    <row r="121" spans="17:27" s="1" customFormat="1" x14ac:dyDescent="0.15">
      <c r="Q121" s="1">
        <v>490001</v>
      </c>
      <c r="R121" s="1" t="s">
        <v>508</v>
      </c>
      <c r="S121" s="1" t="s">
        <v>509</v>
      </c>
      <c r="T121" s="1" t="s">
        <v>510</v>
      </c>
      <c r="U121" s="1">
        <v>49</v>
      </c>
      <c r="W121" s="1" t="s">
        <v>1720</v>
      </c>
      <c r="X121" s="1" t="s">
        <v>1721</v>
      </c>
      <c r="Y121" s="1" t="s">
        <v>1722</v>
      </c>
      <c r="Z121" s="1" t="s">
        <v>1691</v>
      </c>
      <c r="AA121" s="1" t="s">
        <v>1591</v>
      </c>
    </row>
    <row r="122" spans="17:27" s="1" customFormat="1" x14ac:dyDescent="0.15">
      <c r="Q122" s="1">
        <v>499088</v>
      </c>
      <c r="R122" s="1" t="s">
        <v>511</v>
      </c>
      <c r="S122" s="1" t="s">
        <v>512</v>
      </c>
      <c r="T122" s="1" t="s">
        <v>513</v>
      </c>
      <c r="U122" s="1">
        <v>49</v>
      </c>
      <c r="W122" s="1" t="s">
        <v>1723</v>
      </c>
      <c r="X122" s="1" t="s">
        <v>1724</v>
      </c>
      <c r="Y122" s="1" t="s">
        <v>1725</v>
      </c>
      <c r="Z122" s="1" t="s">
        <v>1695</v>
      </c>
      <c r="AA122" s="1" t="s">
        <v>1016</v>
      </c>
    </row>
    <row r="123" spans="17:27" s="1" customFormat="1" x14ac:dyDescent="0.15">
      <c r="Q123" s="1">
        <v>393118</v>
      </c>
      <c r="R123" s="1" t="s">
        <v>514</v>
      </c>
      <c r="S123" s="1" t="s">
        <v>515</v>
      </c>
      <c r="T123" s="1" t="s">
        <v>516</v>
      </c>
      <c r="U123" s="1">
        <v>39</v>
      </c>
      <c r="W123" s="1" t="s">
        <v>1726</v>
      </c>
      <c r="X123" s="1" t="s">
        <v>1727</v>
      </c>
      <c r="Y123" s="1" t="s">
        <v>1728</v>
      </c>
      <c r="Z123" s="1" t="s">
        <v>1699</v>
      </c>
      <c r="AA123" s="1" t="s">
        <v>1337</v>
      </c>
    </row>
    <row r="124" spans="17:27" s="1" customFormat="1" x14ac:dyDescent="0.15">
      <c r="Q124" s="1">
        <v>396001</v>
      </c>
      <c r="R124" s="1" t="s">
        <v>517</v>
      </c>
      <c r="S124" s="1" t="s">
        <v>518</v>
      </c>
      <c r="T124" s="1" t="s">
        <v>519</v>
      </c>
      <c r="U124" s="1">
        <v>39</v>
      </c>
      <c r="W124" s="1" t="s">
        <v>1729</v>
      </c>
      <c r="X124" s="1" t="s">
        <v>1730</v>
      </c>
      <c r="Y124" s="1" t="s">
        <v>1731</v>
      </c>
      <c r="Z124" s="1" t="s">
        <v>1703</v>
      </c>
      <c r="AA124" s="1" t="s">
        <v>1337</v>
      </c>
    </row>
    <row r="125" spans="17:27" s="1" customFormat="1" x14ac:dyDescent="0.15">
      <c r="Q125" s="1">
        <v>390012</v>
      </c>
      <c r="R125" s="1" t="s">
        <v>520</v>
      </c>
      <c r="S125" s="1" t="s">
        <v>521</v>
      </c>
      <c r="T125" s="1" t="s">
        <v>522</v>
      </c>
      <c r="U125" s="1">
        <v>39</v>
      </c>
      <c r="W125" s="1" t="s">
        <v>1732</v>
      </c>
      <c r="X125" s="1" t="s">
        <v>1733</v>
      </c>
      <c r="Y125" s="1" t="s">
        <v>1734</v>
      </c>
      <c r="Z125" s="1" t="s">
        <v>1707</v>
      </c>
      <c r="AA125" s="1" t="s">
        <v>1591</v>
      </c>
    </row>
    <row r="126" spans="17:27" s="1" customFormat="1" x14ac:dyDescent="0.15">
      <c r="Q126" s="1">
        <v>393091</v>
      </c>
      <c r="R126" s="1" t="s">
        <v>520</v>
      </c>
      <c r="S126" s="1" t="s">
        <v>523</v>
      </c>
      <c r="T126" s="1" t="s">
        <v>524</v>
      </c>
      <c r="U126" s="1">
        <v>39</v>
      </c>
      <c r="W126" s="1" t="s">
        <v>1735</v>
      </c>
      <c r="X126" s="1" t="s">
        <v>1736</v>
      </c>
      <c r="Y126" s="1" t="s">
        <v>1737</v>
      </c>
      <c r="Z126" s="1" t="s">
        <v>1738</v>
      </c>
      <c r="AA126" s="1" t="s">
        <v>1016</v>
      </c>
    </row>
    <row r="127" spans="17:27" s="1" customFormat="1" x14ac:dyDescent="0.15">
      <c r="Q127" s="1">
        <v>390074</v>
      </c>
      <c r="R127" s="1" t="s">
        <v>525</v>
      </c>
      <c r="S127" s="1" t="s">
        <v>526</v>
      </c>
      <c r="T127" s="1" t="s">
        <v>526</v>
      </c>
      <c r="U127" s="1">
        <v>39</v>
      </c>
      <c r="W127" s="1" t="s">
        <v>1739</v>
      </c>
      <c r="X127" s="1" t="s">
        <v>1740</v>
      </c>
      <c r="Y127" s="1" t="s">
        <v>1741</v>
      </c>
      <c r="Z127" s="1" t="s">
        <v>1715</v>
      </c>
      <c r="AA127" s="1" t="s">
        <v>1337</v>
      </c>
    </row>
    <row r="128" spans="17:27" s="1" customFormat="1" x14ac:dyDescent="0.15">
      <c r="Q128" s="1">
        <v>390081</v>
      </c>
      <c r="R128" s="1" t="s">
        <v>527</v>
      </c>
      <c r="S128" s="1" t="s">
        <v>528</v>
      </c>
      <c r="T128" s="1" t="s">
        <v>528</v>
      </c>
      <c r="U128" s="1">
        <v>39</v>
      </c>
      <c r="W128" s="1" t="s">
        <v>1742</v>
      </c>
      <c r="X128" s="1" t="s">
        <v>1743</v>
      </c>
      <c r="Y128" s="1" t="s">
        <v>1744</v>
      </c>
      <c r="Z128" s="1" t="s">
        <v>1719</v>
      </c>
      <c r="AA128" s="1" t="s">
        <v>1337</v>
      </c>
    </row>
    <row r="129" spans="17:27" s="1" customFormat="1" x14ac:dyDescent="0.15">
      <c r="Q129" s="1">
        <v>390058</v>
      </c>
      <c r="R129" s="1" t="s">
        <v>529</v>
      </c>
      <c r="S129" s="1" t="s">
        <v>530</v>
      </c>
      <c r="T129" s="1" t="s">
        <v>530</v>
      </c>
      <c r="U129" s="1">
        <v>39</v>
      </c>
      <c r="W129" s="1" t="s">
        <v>1745</v>
      </c>
      <c r="X129" s="1" t="s">
        <v>1746</v>
      </c>
      <c r="Y129" s="1" t="s">
        <v>1747</v>
      </c>
      <c r="Z129" s="1" t="s">
        <v>1748</v>
      </c>
      <c r="AA129" s="1" t="s">
        <v>1591</v>
      </c>
    </row>
    <row r="130" spans="17:27" s="1" customFormat="1" x14ac:dyDescent="0.15">
      <c r="Q130" s="1">
        <v>393135</v>
      </c>
      <c r="R130" s="1" t="s">
        <v>531</v>
      </c>
      <c r="S130" s="1" t="s">
        <v>532</v>
      </c>
      <c r="T130" s="1" t="s">
        <v>533</v>
      </c>
      <c r="U130" s="1">
        <v>39</v>
      </c>
      <c r="W130" s="1" t="s">
        <v>1749</v>
      </c>
      <c r="X130" s="1" t="s">
        <v>1750</v>
      </c>
      <c r="Y130" s="1" t="s">
        <v>1751</v>
      </c>
      <c r="Z130" s="1" t="s">
        <v>1752</v>
      </c>
      <c r="AA130" s="1" t="s">
        <v>1016</v>
      </c>
    </row>
    <row r="131" spans="17:27" s="1" customFormat="1" x14ac:dyDescent="0.15">
      <c r="Q131" s="1">
        <v>490067</v>
      </c>
      <c r="R131" s="1" t="s">
        <v>534</v>
      </c>
      <c r="S131" s="1" t="s">
        <v>535</v>
      </c>
      <c r="T131" s="1" t="s">
        <v>536</v>
      </c>
      <c r="U131" s="1">
        <v>49</v>
      </c>
      <c r="W131" s="1" t="s">
        <v>1753</v>
      </c>
      <c r="X131" s="1" t="s">
        <v>1754</v>
      </c>
      <c r="Y131" s="1" t="s">
        <v>1755</v>
      </c>
      <c r="Z131" s="1" t="s">
        <v>1756</v>
      </c>
      <c r="AA131" s="1" t="s">
        <v>1016</v>
      </c>
    </row>
    <row r="132" spans="17:27" s="1" customFormat="1" x14ac:dyDescent="0.15">
      <c r="Q132" s="1">
        <v>397004</v>
      </c>
      <c r="R132" s="1" t="s">
        <v>537</v>
      </c>
      <c r="S132" s="1" t="s">
        <v>538</v>
      </c>
      <c r="T132" s="1" t="s">
        <v>539</v>
      </c>
      <c r="U132" s="1">
        <v>39</v>
      </c>
      <c r="W132" s="1" t="s">
        <v>1757</v>
      </c>
      <c r="X132" s="1" t="s">
        <v>1758</v>
      </c>
      <c r="Y132" s="1" t="s">
        <v>1759</v>
      </c>
      <c r="Z132" s="1" t="s">
        <v>1760</v>
      </c>
      <c r="AA132" s="1" t="s">
        <v>1016</v>
      </c>
    </row>
    <row r="133" spans="17:27" s="1" customFormat="1" x14ac:dyDescent="0.15">
      <c r="Q133" s="1">
        <v>390042</v>
      </c>
      <c r="R133" s="1" t="s">
        <v>540</v>
      </c>
      <c r="S133" s="1" t="s">
        <v>541</v>
      </c>
      <c r="T133" s="1" t="s">
        <v>542</v>
      </c>
      <c r="U133" s="1">
        <v>39</v>
      </c>
      <c r="W133" s="1" t="s">
        <v>1761</v>
      </c>
      <c r="X133" s="1" t="s">
        <v>1762</v>
      </c>
      <c r="Y133" s="1" t="s">
        <v>1763</v>
      </c>
      <c r="Z133" s="1" t="s">
        <v>1764</v>
      </c>
      <c r="AA133" s="1" t="s">
        <v>1016</v>
      </c>
    </row>
    <row r="134" spans="17:27" s="1" customFormat="1" x14ac:dyDescent="0.15">
      <c r="Q134" s="1">
        <v>391203</v>
      </c>
      <c r="R134" s="1" t="s">
        <v>543</v>
      </c>
      <c r="S134" s="1" t="s">
        <v>544</v>
      </c>
      <c r="T134" s="1" t="s">
        <v>544</v>
      </c>
      <c r="U134" s="1">
        <v>39</v>
      </c>
      <c r="W134" s="1" t="s">
        <v>1765</v>
      </c>
      <c r="X134" s="1" t="s">
        <v>1766</v>
      </c>
      <c r="Y134" s="1" t="s">
        <v>1767</v>
      </c>
      <c r="Z134" s="1" t="s">
        <v>1768</v>
      </c>
      <c r="AA134" s="1" t="s">
        <v>1337</v>
      </c>
    </row>
    <row r="135" spans="17:27" s="1" customFormat="1" x14ac:dyDescent="0.15">
      <c r="Q135" s="1">
        <v>393110</v>
      </c>
      <c r="R135" s="1" t="s">
        <v>545</v>
      </c>
      <c r="S135" s="1" t="s">
        <v>546</v>
      </c>
      <c r="T135" s="1" t="s">
        <v>547</v>
      </c>
      <c r="U135" s="1">
        <v>39</v>
      </c>
      <c r="W135" s="1" t="s">
        <v>1769</v>
      </c>
      <c r="X135" s="1" t="s">
        <v>1770</v>
      </c>
      <c r="Y135" s="1" t="s">
        <v>1771</v>
      </c>
      <c r="Z135" s="1" t="s">
        <v>1772</v>
      </c>
      <c r="AA135" s="1" t="s">
        <v>1337</v>
      </c>
    </row>
    <row r="136" spans="17:27" s="1" customFormat="1" x14ac:dyDescent="0.15">
      <c r="Q136" s="1">
        <v>393452</v>
      </c>
      <c r="R136" s="1" t="s">
        <v>548</v>
      </c>
      <c r="S136" s="1" t="s">
        <v>549</v>
      </c>
      <c r="T136" s="1" t="s">
        <v>550</v>
      </c>
      <c r="U136" s="1">
        <v>39</v>
      </c>
      <c r="W136" s="1" t="s">
        <v>1773</v>
      </c>
      <c r="X136" s="1" t="s">
        <v>1774</v>
      </c>
      <c r="Y136" s="1" t="s">
        <v>1775</v>
      </c>
      <c r="Z136" s="1" t="s">
        <v>1776</v>
      </c>
      <c r="AA136" s="1" t="s">
        <v>1337</v>
      </c>
    </row>
    <row r="137" spans="17:27" s="1" customFormat="1" x14ac:dyDescent="0.15">
      <c r="Q137" s="1">
        <v>395452</v>
      </c>
      <c r="R137" s="1" t="s">
        <v>551</v>
      </c>
      <c r="S137" s="1" t="s">
        <v>552</v>
      </c>
      <c r="T137" s="1" t="s">
        <v>553</v>
      </c>
      <c r="U137" s="1">
        <v>39</v>
      </c>
      <c r="W137" s="1" t="s">
        <v>1777</v>
      </c>
      <c r="X137" s="1" t="s">
        <v>1778</v>
      </c>
      <c r="Y137" s="1" t="s">
        <v>1779</v>
      </c>
      <c r="Z137" s="1" t="s">
        <v>1780</v>
      </c>
      <c r="AA137" s="1" t="s">
        <v>1337</v>
      </c>
    </row>
    <row r="138" spans="17:27" s="1" customFormat="1" x14ac:dyDescent="0.15">
      <c r="Q138" s="1">
        <v>391302</v>
      </c>
      <c r="R138" s="1" t="s">
        <v>554</v>
      </c>
      <c r="S138" s="1" t="s">
        <v>555</v>
      </c>
      <c r="T138" s="1" t="s">
        <v>556</v>
      </c>
      <c r="U138" s="1">
        <v>39</v>
      </c>
      <c r="W138" s="1" t="s">
        <v>1781</v>
      </c>
      <c r="X138" s="1" t="s">
        <v>1782</v>
      </c>
      <c r="Y138" s="1" t="s">
        <v>1783</v>
      </c>
      <c r="Z138" s="1" t="s">
        <v>1784</v>
      </c>
      <c r="AA138" s="1" t="s">
        <v>1591</v>
      </c>
    </row>
    <row r="139" spans="17:27" s="1" customFormat="1" x14ac:dyDescent="0.15">
      <c r="Q139" s="1">
        <v>395090</v>
      </c>
      <c r="R139" s="1" t="s">
        <v>557</v>
      </c>
      <c r="S139" s="1" t="s">
        <v>558</v>
      </c>
      <c r="T139" s="1" t="s">
        <v>559</v>
      </c>
      <c r="U139" s="1">
        <v>39</v>
      </c>
      <c r="W139" s="1" t="s">
        <v>1785</v>
      </c>
      <c r="X139" s="1" t="s">
        <v>1786</v>
      </c>
      <c r="Y139" s="1" t="s">
        <v>1787</v>
      </c>
      <c r="Z139" s="1" t="s">
        <v>1788</v>
      </c>
      <c r="AA139" s="1" t="s">
        <v>1016</v>
      </c>
    </row>
    <row r="140" spans="17:27" s="1" customFormat="1" x14ac:dyDescent="0.15">
      <c r="Q140" s="1">
        <v>391307</v>
      </c>
      <c r="R140" s="1" t="s">
        <v>560</v>
      </c>
      <c r="S140" s="1" t="s">
        <v>561</v>
      </c>
      <c r="T140" s="1" t="s">
        <v>561</v>
      </c>
      <c r="U140" s="1">
        <v>39</v>
      </c>
      <c r="W140" s="1" t="s">
        <v>1789</v>
      </c>
      <c r="X140" s="1" t="s">
        <v>1790</v>
      </c>
      <c r="Y140" s="1" t="s">
        <v>1791</v>
      </c>
      <c r="Z140" s="1" t="s">
        <v>1792</v>
      </c>
      <c r="AA140" s="1" t="s">
        <v>1337</v>
      </c>
    </row>
    <row r="141" spans="17:27" s="1" customFormat="1" x14ac:dyDescent="0.15">
      <c r="Q141" s="1">
        <v>395135</v>
      </c>
      <c r="R141" s="1" t="s">
        <v>562</v>
      </c>
      <c r="S141" s="1" t="s">
        <v>563</v>
      </c>
      <c r="T141" s="1" t="s">
        <v>564</v>
      </c>
      <c r="U141" s="1">
        <v>39</v>
      </c>
      <c r="W141" s="1" t="s">
        <v>1793</v>
      </c>
      <c r="X141" s="1" t="s">
        <v>1794</v>
      </c>
      <c r="Y141" s="1" t="s">
        <v>1795</v>
      </c>
      <c r="Z141" s="1" t="s">
        <v>1796</v>
      </c>
      <c r="AA141" s="1" t="s">
        <v>1337</v>
      </c>
    </row>
    <row r="142" spans="17:27" s="1" customFormat="1" x14ac:dyDescent="0.15">
      <c r="Q142" s="1">
        <v>395066</v>
      </c>
      <c r="R142" s="1" t="s">
        <v>565</v>
      </c>
      <c r="S142" s="1" t="s">
        <v>566</v>
      </c>
      <c r="T142" s="1" t="s">
        <v>567</v>
      </c>
      <c r="U142" s="1">
        <v>39</v>
      </c>
      <c r="W142" s="1" t="s">
        <v>1797</v>
      </c>
      <c r="X142" s="1" t="s">
        <v>1798</v>
      </c>
      <c r="Y142" s="1" t="s">
        <v>1799</v>
      </c>
      <c r="Z142" s="1" t="s">
        <v>1784</v>
      </c>
      <c r="AA142" s="1" t="s">
        <v>1591</v>
      </c>
    </row>
    <row r="143" spans="17:27" s="1" customFormat="1" x14ac:dyDescent="0.15">
      <c r="Q143" s="1">
        <v>395170</v>
      </c>
      <c r="R143" s="1" t="s">
        <v>568</v>
      </c>
      <c r="S143" s="1" t="s">
        <v>569</v>
      </c>
      <c r="T143" s="1" t="s">
        <v>162</v>
      </c>
      <c r="U143" s="1">
        <v>39</v>
      </c>
      <c r="W143" s="1" t="s">
        <v>1800</v>
      </c>
      <c r="X143" s="1" t="s">
        <v>1801</v>
      </c>
      <c r="Y143" s="1" t="s">
        <v>1787</v>
      </c>
      <c r="Z143" s="1" t="s">
        <v>1788</v>
      </c>
      <c r="AA143" s="1" t="s">
        <v>1016</v>
      </c>
    </row>
    <row r="144" spans="17:27" s="1" customFormat="1" x14ac:dyDescent="0.15">
      <c r="Q144" s="1">
        <v>393122</v>
      </c>
      <c r="R144" s="1" t="s">
        <v>570</v>
      </c>
      <c r="S144" s="1" t="s">
        <v>571</v>
      </c>
      <c r="T144" s="1" t="s">
        <v>572</v>
      </c>
      <c r="U144" s="1">
        <v>39</v>
      </c>
      <c r="W144" s="1" t="s">
        <v>1802</v>
      </c>
      <c r="X144" s="1" t="s">
        <v>1803</v>
      </c>
      <c r="Y144" s="1" t="s">
        <v>1791</v>
      </c>
      <c r="Z144" s="1" t="s">
        <v>1792</v>
      </c>
      <c r="AA144" s="1" t="s">
        <v>1337</v>
      </c>
    </row>
    <row r="145" spans="1:27" s="1" customFormat="1" x14ac:dyDescent="0.15">
      <c r="Q145" s="1">
        <v>395150</v>
      </c>
      <c r="R145" s="1" t="s">
        <v>570</v>
      </c>
      <c r="S145" s="1" t="s">
        <v>573</v>
      </c>
      <c r="T145" s="1" t="s">
        <v>572</v>
      </c>
      <c r="U145" s="1">
        <v>39</v>
      </c>
      <c r="W145" s="1" t="s">
        <v>1804</v>
      </c>
      <c r="X145" s="1" t="s">
        <v>1805</v>
      </c>
      <c r="Y145" s="1" t="s">
        <v>1795</v>
      </c>
      <c r="Z145" s="1" t="s">
        <v>1796</v>
      </c>
      <c r="AA145" s="1" t="s">
        <v>1337</v>
      </c>
    </row>
    <row r="146" spans="1:27" s="1" customFormat="1" x14ac:dyDescent="0.15">
      <c r="Q146" s="1">
        <v>397066</v>
      </c>
      <c r="R146" s="1" t="s">
        <v>574</v>
      </c>
      <c r="S146" s="1" t="s">
        <v>575</v>
      </c>
      <c r="T146" s="1" t="s">
        <v>576</v>
      </c>
      <c r="U146" s="1">
        <v>39</v>
      </c>
      <c r="W146" s="1" t="s">
        <v>1806</v>
      </c>
      <c r="X146" s="1" t="s">
        <v>1807</v>
      </c>
      <c r="Y146" s="1" t="s">
        <v>1808</v>
      </c>
      <c r="Z146" s="1" t="s">
        <v>1809</v>
      </c>
      <c r="AA146" s="1" t="s">
        <v>1591</v>
      </c>
    </row>
    <row r="147" spans="1:27" s="1" customFormat="1" x14ac:dyDescent="0.15">
      <c r="Q147" s="1">
        <v>390063</v>
      </c>
      <c r="R147" s="1" t="s">
        <v>577</v>
      </c>
      <c r="S147" s="1" t="s">
        <v>578</v>
      </c>
      <c r="T147" s="1" t="s">
        <v>579</v>
      </c>
      <c r="U147" s="1">
        <v>39</v>
      </c>
      <c r="W147" s="1" t="s">
        <v>1810</v>
      </c>
      <c r="X147" s="1" t="s">
        <v>1811</v>
      </c>
      <c r="Y147" s="1" t="s">
        <v>1812</v>
      </c>
      <c r="Z147" s="1" t="s">
        <v>1813</v>
      </c>
      <c r="AA147" s="1" t="s">
        <v>1016</v>
      </c>
    </row>
    <row r="148" spans="1:27" s="1" customFormat="1" x14ac:dyDescent="0.15">
      <c r="Q148" s="1">
        <v>395077</v>
      </c>
      <c r="R148" s="1" t="s">
        <v>580</v>
      </c>
      <c r="S148" s="1" t="s">
        <v>581</v>
      </c>
      <c r="T148" s="1" t="s">
        <v>582</v>
      </c>
      <c r="U148" s="1">
        <v>39</v>
      </c>
      <c r="W148" s="1" t="s">
        <v>1814</v>
      </c>
      <c r="X148" s="1" t="s">
        <v>1815</v>
      </c>
      <c r="Y148" s="1" t="s">
        <v>1816</v>
      </c>
      <c r="Z148" s="1" t="s">
        <v>1817</v>
      </c>
      <c r="AA148" s="1" t="s">
        <v>1016</v>
      </c>
    </row>
    <row r="149" spans="1:27" s="1" customFormat="1" x14ac:dyDescent="0.15">
      <c r="Q149" s="1">
        <v>397010</v>
      </c>
      <c r="R149" s="1" t="s">
        <v>583</v>
      </c>
      <c r="S149" s="1" t="s">
        <v>584</v>
      </c>
      <c r="T149" s="1" t="s">
        <v>585</v>
      </c>
      <c r="U149" s="1">
        <v>39</v>
      </c>
      <c r="W149" s="1" t="s">
        <v>1818</v>
      </c>
      <c r="X149" s="1" t="s">
        <v>1819</v>
      </c>
      <c r="Y149" s="1" t="s">
        <v>1820</v>
      </c>
      <c r="Z149" s="1" t="s">
        <v>1821</v>
      </c>
      <c r="AA149" s="1" t="s">
        <v>1337</v>
      </c>
    </row>
    <row r="150" spans="1:27" s="1" customFormat="1" x14ac:dyDescent="0.15">
      <c r="Q150" s="1">
        <v>397041</v>
      </c>
      <c r="R150" s="1" t="s">
        <v>586</v>
      </c>
      <c r="S150" s="1" t="s">
        <v>587</v>
      </c>
      <c r="T150" s="1" t="s">
        <v>588</v>
      </c>
      <c r="U150" s="1">
        <v>39</v>
      </c>
      <c r="W150" s="1" t="s">
        <v>1822</v>
      </c>
      <c r="X150" s="1" t="s">
        <v>1823</v>
      </c>
      <c r="Y150" s="1" t="s">
        <v>1824</v>
      </c>
      <c r="Z150" s="1" t="s">
        <v>1825</v>
      </c>
      <c r="AA150" s="1" t="s">
        <v>1337</v>
      </c>
    </row>
    <row r="151" spans="1:27" s="1" customFormat="1" x14ac:dyDescent="0.15">
      <c r="Q151" s="1">
        <v>397011</v>
      </c>
      <c r="R151" s="1" t="s">
        <v>589</v>
      </c>
      <c r="S151" s="1" t="s">
        <v>590</v>
      </c>
      <c r="T151" s="1" t="s">
        <v>589</v>
      </c>
      <c r="U151" s="1">
        <v>39</v>
      </c>
      <c r="W151" s="1" t="s">
        <v>1826</v>
      </c>
      <c r="X151" s="1" t="s">
        <v>1807</v>
      </c>
      <c r="Y151" s="1" t="s">
        <v>1827</v>
      </c>
      <c r="Z151" s="1" t="s">
        <v>1809</v>
      </c>
      <c r="AA151" s="1" t="s">
        <v>1591</v>
      </c>
    </row>
    <row r="152" spans="1:27" s="1" customFormat="1" x14ac:dyDescent="0.15">
      <c r="Q152" s="1">
        <v>395118</v>
      </c>
      <c r="R152" s="1" t="s">
        <v>591</v>
      </c>
      <c r="S152" s="1" t="s">
        <v>592</v>
      </c>
      <c r="T152" s="1" t="s">
        <v>593</v>
      </c>
      <c r="U152" s="1">
        <v>39</v>
      </c>
      <c r="W152" s="1" t="s">
        <v>1828</v>
      </c>
      <c r="X152" s="1" t="s">
        <v>1829</v>
      </c>
      <c r="Y152" s="1" t="s">
        <v>1830</v>
      </c>
      <c r="Z152" s="1" t="s">
        <v>1831</v>
      </c>
      <c r="AA152" s="1" t="s">
        <v>1016</v>
      </c>
    </row>
    <row r="153" spans="1:27" x14ac:dyDescent="0.15">
      <c r="A153" s="1"/>
      <c r="B153" s="1"/>
      <c r="C153" s="1"/>
      <c r="E153" s="1"/>
      <c r="F153" s="1"/>
      <c r="G153" s="1"/>
      <c r="H153" s="1"/>
      <c r="I153" s="1"/>
      <c r="J153" s="1"/>
      <c r="K153" s="1"/>
      <c r="Q153">
        <v>390039</v>
      </c>
      <c r="R153" t="s">
        <v>594</v>
      </c>
      <c r="S153" t="s">
        <v>595</v>
      </c>
      <c r="T153" t="s">
        <v>596</v>
      </c>
      <c r="U153">
        <v>39</v>
      </c>
      <c r="W153" t="s">
        <v>1832</v>
      </c>
      <c r="X153" t="s">
        <v>1833</v>
      </c>
      <c r="Y153" t="s">
        <v>1834</v>
      </c>
      <c r="Z153" t="s">
        <v>1835</v>
      </c>
      <c r="AA153" t="s">
        <v>1016</v>
      </c>
    </row>
    <row r="154" spans="1:27" x14ac:dyDescent="0.15">
      <c r="A154" s="1"/>
      <c r="B154" s="1"/>
      <c r="C154" s="1"/>
      <c r="E154" s="1"/>
      <c r="H154" s="1"/>
      <c r="K154" s="1"/>
      <c r="Q154">
        <v>397001</v>
      </c>
      <c r="R154" t="s">
        <v>597</v>
      </c>
      <c r="S154" t="s">
        <v>598</v>
      </c>
      <c r="T154" t="s">
        <v>597</v>
      </c>
      <c r="U154">
        <v>39</v>
      </c>
      <c r="W154" t="s">
        <v>1836</v>
      </c>
      <c r="X154" t="s">
        <v>1819</v>
      </c>
      <c r="Y154" t="s">
        <v>1837</v>
      </c>
      <c r="Z154" t="s">
        <v>1821</v>
      </c>
      <c r="AA154" t="s">
        <v>1337</v>
      </c>
    </row>
    <row r="155" spans="1:27" x14ac:dyDescent="0.15">
      <c r="A155" s="1"/>
      <c r="B155" s="1"/>
      <c r="C155" s="1"/>
      <c r="E155" s="1"/>
      <c r="Q155">
        <v>393128</v>
      </c>
      <c r="R155" t="s">
        <v>599</v>
      </c>
      <c r="S155" t="s">
        <v>600</v>
      </c>
      <c r="T155" t="s">
        <v>601</v>
      </c>
      <c r="U155">
        <v>39</v>
      </c>
      <c r="W155" t="s">
        <v>1838</v>
      </c>
      <c r="X155" t="s">
        <v>1823</v>
      </c>
      <c r="Y155" t="s">
        <v>1839</v>
      </c>
      <c r="Z155" t="s">
        <v>1825</v>
      </c>
      <c r="AA155" t="s">
        <v>1337</v>
      </c>
    </row>
    <row r="156" spans="1:27" x14ac:dyDescent="0.15">
      <c r="A156" s="1"/>
      <c r="B156" s="1"/>
      <c r="C156" s="1"/>
      <c r="Q156">
        <v>393134</v>
      </c>
      <c r="R156" t="s">
        <v>602</v>
      </c>
      <c r="S156" t="s">
        <v>603</v>
      </c>
      <c r="T156" t="s">
        <v>604</v>
      </c>
      <c r="U156">
        <v>39</v>
      </c>
      <c r="W156" t="s">
        <v>1840</v>
      </c>
      <c r="X156" t="s">
        <v>1841</v>
      </c>
      <c r="Y156" t="s">
        <v>1842</v>
      </c>
      <c r="Z156" t="s">
        <v>1590</v>
      </c>
      <c r="AA156" t="s">
        <v>1591</v>
      </c>
    </row>
    <row r="157" spans="1:27" x14ac:dyDescent="0.15">
      <c r="A157" s="1"/>
      <c r="B157" s="1"/>
      <c r="C157" s="1"/>
      <c r="Q157">
        <v>395192</v>
      </c>
      <c r="R157" t="s">
        <v>602</v>
      </c>
      <c r="S157" t="s">
        <v>605</v>
      </c>
      <c r="T157" t="s">
        <v>604</v>
      </c>
      <c r="U157">
        <v>39</v>
      </c>
      <c r="W157" t="s">
        <v>1843</v>
      </c>
      <c r="X157" t="s">
        <v>1844</v>
      </c>
      <c r="Y157" t="s">
        <v>1845</v>
      </c>
      <c r="Z157" t="s">
        <v>1595</v>
      </c>
      <c r="AA157" t="s">
        <v>1016</v>
      </c>
    </row>
    <row r="158" spans="1:27" x14ac:dyDescent="0.15">
      <c r="A158" s="1"/>
      <c r="B158" s="1"/>
      <c r="C158" s="1"/>
      <c r="Q158">
        <v>396004</v>
      </c>
      <c r="R158" t="s">
        <v>606</v>
      </c>
      <c r="S158" t="s">
        <v>607</v>
      </c>
      <c r="T158" t="s">
        <v>608</v>
      </c>
      <c r="U158">
        <v>39</v>
      </c>
      <c r="W158" t="s">
        <v>1846</v>
      </c>
      <c r="X158" t="s">
        <v>1847</v>
      </c>
      <c r="Y158" t="s">
        <v>1848</v>
      </c>
      <c r="Z158" t="s">
        <v>1599</v>
      </c>
      <c r="AA158" t="s">
        <v>1016</v>
      </c>
    </row>
    <row r="159" spans="1:27" x14ac:dyDescent="0.15">
      <c r="A159" s="1"/>
      <c r="B159" s="1"/>
      <c r="C159" s="1"/>
      <c r="Q159">
        <v>395041</v>
      </c>
      <c r="R159" t="s">
        <v>609</v>
      </c>
      <c r="S159" t="s">
        <v>610</v>
      </c>
      <c r="T159" t="s">
        <v>611</v>
      </c>
      <c r="U159">
        <v>39</v>
      </c>
      <c r="W159" t="s">
        <v>1849</v>
      </c>
      <c r="X159" t="s">
        <v>1850</v>
      </c>
      <c r="Y159" t="s">
        <v>1851</v>
      </c>
      <c r="Z159" t="s">
        <v>1603</v>
      </c>
      <c r="AA159" t="s">
        <v>1016</v>
      </c>
    </row>
    <row r="160" spans="1:27" x14ac:dyDescent="0.15">
      <c r="A160" s="1"/>
      <c r="B160" s="1"/>
      <c r="C160" s="1"/>
      <c r="Q160">
        <v>397038</v>
      </c>
      <c r="R160" t="s">
        <v>612</v>
      </c>
      <c r="S160" t="s">
        <v>613</v>
      </c>
      <c r="T160" t="s">
        <v>614</v>
      </c>
      <c r="U160">
        <v>39</v>
      </c>
      <c r="W160" t="s">
        <v>1852</v>
      </c>
      <c r="X160" t="s">
        <v>1853</v>
      </c>
      <c r="Y160" t="s">
        <v>1854</v>
      </c>
      <c r="Z160" t="s">
        <v>1855</v>
      </c>
      <c r="AA160" t="s">
        <v>1016</v>
      </c>
    </row>
    <row r="161" spans="1:27" x14ac:dyDescent="0.15">
      <c r="A161" s="1"/>
      <c r="B161" s="1"/>
      <c r="C161" s="1"/>
      <c r="Q161">
        <v>395179</v>
      </c>
      <c r="R161" t="s">
        <v>615</v>
      </c>
      <c r="S161" t="s">
        <v>616</v>
      </c>
      <c r="T161" t="s">
        <v>617</v>
      </c>
      <c r="U161">
        <v>39</v>
      </c>
      <c r="W161" t="s">
        <v>1856</v>
      </c>
      <c r="X161" t="s">
        <v>1857</v>
      </c>
      <c r="Y161" t="s">
        <v>1858</v>
      </c>
      <c r="Z161" t="s">
        <v>1611</v>
      </c>
      <c r="AA161" t="s">
        <v>1337</v>
      </c>
    </row>
    <row r="162" spans="1:27" x14ac:dyDescent="0.15">
      <c r="A162" s="1"/>
      <c r="B162" s="1"/>
      <c r="C162" s="1"/>
      <c r="Q162">
        <v>395003</v>
      </c>
      <c r="R162" t="s">
        <v>618</v>
      </c>
      <c r="S162" t="s">
        <v>619</v>
      </c>
      <c r="T162" t="s">
        <v>620</v>
      </c>
      <c r="U162">
        <v>39</v>
      </c>
      <c r="W162" t="s">
        <v>1859</v>
      </c>
      <c r="X162" t="s">
        <v>1860</v>
      </c>
      <c r="Y162" t="s">
        <v>1861</v>
      </c>
      <c r="Z162" t="s">
        <v>1615</v>
      </c>
      <c r="AA162" t="s">
        <v>1337</v>
      </c>
    </row>
    <row r="163" spans="1:27" x14ac:dyDescent="0.15">
      <c r="A163" s="1"/>
      <c r="Q163">
        <v>395002</v>
      </c>
      <c r="R163" t="s">
        <v>621</v>
      </c>
      <c r="S163" t="s">
        <v>622</v>
      </c>
      <c r="T163" t="s">
        <v>623</v>
      </c>
      <c r="U163">
        <v>39</v>
      </c>
      <c r="W163" t="s">
        <v>1862</v>
      </c>
      <c r="X163" t="s">
        <v>1863</v>
      </c>
      <c r="Y163" t="s">
        <v>1864</v>
      </c>
      <c r="Z163" t="s">
        <v>1619</v>
      </c>
      <c r="AA163" t="s">
        <v>1337</v>
      </c>
    </row>
    <row r="164" spans="1:27" x14ac:dyDescent="0.15">
      <c r="Q164">
        <v>395071</v>
      </c>
      <c r="R164" t="s">
        <v>624</v>
      </c>
      <c r="S164" t="s">
        <v>625</v>
      </c>
      <c r="T164" t="s">
        <v>626</v>
      </c>
      <c r="U164">
        <v>39</v>
      </c>
      <c r="W164" t="s">
        <v>1865</v>
      </c>
      <c r="X164" t="s">
        <v>1866</v>
      </c>
      <c r="Y164" t="s">
        <v>1867</v>
      </c>
      <c r="Z164" t="s">
        <v>1623</v>
      </c>
      <c r="AA164" t="s">
        <v>1337</v>
      </c>
    </row>
    <row r="165" spans="1:27" x14ac:dyDescent="0.15">
      <c r="Q165">
        <v>395185</v>
      </c>
      <c r="R165" t="s">
        <v>627</v>
      </c>
      <c r="S165" t="s">
        <v>628</v>
      </c>
      <c r="T165" t="s">
        <v>629</v>
      </c>
      <c r="U165">
        <v>39</v>
      </c>
      <c r="W165" t="s">
        <v>1868</v>
      </c>
      <c r="X165" t="s">
        <v>1869</v>
      </c>
      <c r="Y165" t="s">
        <v>1870</v>
      </c>
      <c r="Z165" t="s">
        <v>1627</v>
      </c>
      <c r="AA165" t="s">
        <v>1337</v>
      </c>
    </row>
    <row r="166" spans="1:27" x14ac:dyDescent="0.15">
      <c r="Q166">
        <v>390053</v>
      </c>
      <c r="R166" t="s">
        <v>630</v>
      </c>
      <c r="S166" t="s">
        <v>631</v>
      </c>
      <c r="T166" t="s">
        <v>632</v>
      </c>
      <c r="U166">
        <v>39</v>
      </c>
      <c r="W166" t="s">
        <v>1871</v>
      </c>
      <c r="X166" t="s">
        <v>1872</v>
      </c>
      <c r="Y166" t="s">
        <v>1873</v>
      </c>
      <c r="Z166" t="s">
        <v>1631</v>
      </c>
      <c r="AA166" t="s">
        <v>1337</v>
      </c>
    </row>
    <row r="167" spans="1:27" x14ac:dyDescent="0.15">
      <c r="Q167">
        <v>393106</v>
      </c>
      <c r="R167" t="s">
        <v>633</v>
      </c>
      <c r="S167" t="s">
        <v>634</v>
      </c>
      <c r="T167" t="s">
        <v>635</v>
      </c>
      <c r="U167">
        <v>39</v>
      </c>
      <c r="W167" t="s">
        <v>1874</v>
      </c>
      <c r="X167" t="s">
        <v>1875</v>
      </c>
      <c r="Y167" t="s">
        <v>1876</v>
      </c>
      <c r="Z167" t="s">
        <v>1876</v>
      </c>
      <c r="AA167" t="s">
        <v>1016</v>
      </c>
    </row>
    <row r="168" spans="1:27" x14ac:dyDescent="0.15">
      <c r="Q168">
        <v>393132</v>
      </c>
      <c r="R168" t="s">
        <v>636</v>
      </c>
      <c r="S168" t="s">
        <v>637</v>
      </c>
      <c r="T168" t="s">
        <v>638</v>
      </c>
      <c r="U168">
        <v>39</v>
      </c>
      <c r="W168" t="s">
        <v>1877</v>
      </c>
      <c r="X168" t="s">
        <v>1878</v>
      </c>
      <c r="Y168" t="s">
        <v>1879</v>
      </c>
      <c r="Z168" t="s">
        <v>1879</v>
      </c>
      <c r="AA168" t="s">
        <v>1016</v>
      </c>
    </row>
    <row r="169" spans="1:27" x14ac:dyDescent="0.15">
      <c r="Q169">
        <v>395073</v>
      </c>
      <c r="R169" t="s">
        <v>636</v>
      </c>
      <c r="S169" t="s">
        <v>639</v>
      </c>
      <c r="T169" t="s">
        <v>638</v>
      </c>
      <c r="U169">
        <v>39</v>
      </c>
      <c r="W169" t="s">
        <v>1880</v>
      </c>
      <c r="X169" t="s">
        <v>1881</v>
      </c>
      <c r="Y169" t="s">
        <v>1882</v>
      </c>
      <c r="Z169" t="s">
        <v>1882</v>
      </c>
      <c r="AA169" t="s">
        <v>1016</v>
      </c>
    </row>
    <row r="170" spans="1:27" x14ac:dyDescent="0.15">
      <c r="Q170">
        <v>397007</v>
      </c>
      <c r="R170" t="s">
        <v>640</v>
      </c>
      <c r="S170" t="s">
        <v>641</v>
      </c>
      <c r="T170" t="s">
        <v>642</v>
      </c>
      <c r="U170">
        <v>39</v>
      </c>
      <c r="W170" t="s">
        <v>1883</v>
      </c>
      <c r="X170" t="s">
        <v>1884</v>
      </c>
      <c r="Y170" t="s">
        <v>1885</v>
      </c>
      <c r="Z170" t="s">
        <v>1885</v>
      </c>
      <c r="AA170" t="s">
        <v>1016</v>
      </c>
    </row>
    <row r="171" spans="1:27" x14ac:dyDescent="0.15">
      <c r="Q171">
        <v>393133</v>
      </c>
      <c r="R171" t="s">
        <v>643</v>
      </c>
      <c r="S171" t="s">
        <v>644</v>
      </c>
      <c r="T171" t="s">
        <v>645</v>
      </c>
      <c r="U171">
        <v>39</v>
      </c>
      <c r="W171" t="s">
        <v>1886</v>
      </c>
      <c r="X171" t="s">
        <v>1887</v>
      </c>
      <c r="Y171" t="s">
        <v>1888</v>
      </c>
      <c r="Z171" t="s">
        <v>1888</v>
      </c>
      <c r="AA171" t="s">
        <v>1016</v>
      </c>
    </row>
    <row r="172" spans="1:27" x14ac:dyDescent="0.15">
      <c r="Q172">
        <v>397044</v>
      </c>
      <c r="R172" t="s">
        <v>646</v>
      </c>
      <c r="S172" t="s">
        <v>647</v>
      </c>
      <c r="T172" t="s">
        <v>648</v>
      </c>
      <c r="U172">
        <v>39</v>
      </c>
      <c r="W172" t="s">
        <v>1889</v>
      </c>
      <c r="X172" t="s">
        <v>1890</v>
      </c>
      <c r="Y172" t="s">
        <v>1891</v>
      </c>
      <c r="Z172" t="s">
        <v>1892</v>
      </c>
      <c r="AA172" t="s">
        <v>1016</v>
      </c>
    </row>
    <row r="173" spans="1:27" x14ac:dyDescent="0.15">
      <c r="Q173">
        <v>395035</v>
      </c>
      <c r="R173" t="s">
        <v>649</v>
      </c>
      <c r="S173" t="s">
        <v>650</v>
      </c>
      <c r="T173" t="s">
        <v>651</v>
      </c>
      <c r="U173">
        <v>39</v>
      </c>
      <c r="W173" t="s">
        <v>1893</v>
      </c>
      <c r="X173" t="s">
        <v>1894</v>
      </c>
      <c r="Y173" t="s">
        <v>1895</v>
      </c>
      <c r="Z173" t="s">
        <v>1027</v>
      </c>
      <c r="AA173" t="s">
        <v>1016</v>
      </c>
    </row>
    <row r="174" spans="1:27" x14ac:dyDescent="0.15">
      <c r="Q174">
        <v>393124</v>
      </c>
      <c r="R174" t="s">
        <v>652</v>
      </c>
      <c r="S174" t="s">
        <v>653</v>
      </c>
      <c r="T174" t="s">
        <v>654</v>
      </c>
      <c r="U174">
        <v>39</v>
      </c>
      <c r="W174" t="s">
        <v>1896</v>
      </c>
      <c r="X174" t="s">
        <v>1897</v>
      </c>
      <c r="Y174" t="s">
        <v>1898</v>
      </c>
      <c r="Z174" t="s">
        <v>1034</v>
      </c>
      <c r="AA174" t="s">
        <v>1016</v>
      </c>
    </row>
    <row r="175" spans="1:27" x14ac:dyDescent="0.15">
      <c r="Q175">
        <v>395034</v>
      </c>
      <c r="R175" t="s">
        <v>652</v>
      </c>
      <c r="S175" t="s">
        <v>655</v>
      </c>
      <c r="T175" t="s">
        <v>654</v>
      </c>
      <c r="U175">
        <v>39</v>
      </c>
      <c r="W175" t="s">
        <v>1899</v>
      </c>
      <c r="X175" t="s">
        <v>1900</v>
      </c>
      <c r="Y175" t="s">
        <v>1901</v>
      </c>
      <c r="Z175" t="s">
        <v>1902</v>
      </c>
      <c r="AA175" t="s">
        <v>1016</v>
      </c>
    </row>
    <row r="176" spans="1:27" x14ac:dyDescent="0.15">
      <c r="Q176">
        <v>397025</v>
      </c>
      <c r="R176" t="s">
        <v>656</v>
      </c>
      <c r="S176" t="s">
        <v>657</v>
      </c>
      <c r="T176" t="s">
        <v>658</v>
      </c>
      <c r="U176">
        <v>39</v>
      </c>
      <c r="W176" t="s">
        <v>1903</v>
      </c>
      <c r="X176" t="s">
        <v>1904</v>
      </c>
      <c r="Y176" t="s">
        <v>1905</v>
      </c>
      <c r="Z176" t="s">
        <v>1042</v>
      </c>
      <c r="AA176" t="s">
        <v>1016</v>
      </c>
    </row>
    <row r="177" spans="17:27" x14ac:dyDescent="0.15">
      <c r="Q177">
        <v>393125</v>
      </c>
      <c r="R177" t="s">
        <v>659</v>
      </c>
      <c r="S177" t="s">
        <v>660</v>
      </c>
      <c r="T177" t="s">
        <v>661</v>
      </c>
      <c r="U177">
        <v>39</v>
      </c>
      <c r="W177" t="s">
        <v>1906</v>
      </c>
      <c r="X177" t="s">
        <v>1907</v>
      </c>
      <c r="Y177" t="s">
        <v>1908</v>
      </c>
      <c r="Z177" t="s">
        <v>1060</v>
      </c>
      <c r="AA177" t="s">
        <v>1016</v>
      </c>
    </row>
    <row r="178" spans="17:27" x14ac:dyDescent="0.15">
      <c r="Q178">
        <v>395091</v>
      </c>
      <c r="R178" t="s">
        <v>662</v>
      </c>
      <c r="S178" t="s">
        <v>663</v>
      </c>
      <c r="T178" t="s">
        <v>664</v>
      </c>
      <c r="U178">
        <v>39</v>
      </c>
      <c r="W178" t="s">
        <v>1909</v>
      </c>
      <c r="X178" t="s">
        <v>1910</v>
      </c>
      <c r="Y178" t="s">
        <v>1911</v>
      </c>
      <c r="Z178" t="s">
        <v>1912</v>
      </c>
      <c r="AA178" t="s">
        <v>1016</v>
      </c>
    </row>
    <row r="179" spans="17:27" x14ac:dyDescent="0.15">
      <c r="Q179">
        <v>396006</v>
      </c>
      <c r="R179" t="s">
        <v>665</v>
      </c>
      <c r="S179" t="s">
        <v>666</v>
      </c>
      <c r="T179" t="s">
        <v>667</v>
      </c>
      <c r="U179">
        <v>39</v>
      </c>
      <c r="W179" t="s">
        <v>1913</v>
      </c>
      <c r="X179" t="s">
        <v>1914</v>
      </c>
      <c r="Y179" t="s">
        <v>1915</v>
      </c>
      <c r="Z179" t="s">
        <v>1072</v>
      </c>
      <c r="AA179" t="s">
        <v>1016</v>
      </c>
    </row>
    <row r="180" spans="17:27" x14ac:dyDescent="0.15">
      <c r="Q180">
        <v>395025</v>
      </c>
      <c r="R180" t="s">
        <v>668</v>
      </c>
      <c r="S180" t="s">
        <v>669</v>
      </c>
      <c r="T180" t="s">
        <v>670</v>
      </c>
      <c r="U180">
        <v>39</v>
      </c>
      <c r="W180" t="s">
        <v>1916</v>
      </c>
      <c r="X180" t="s">
        <v>1917</v>
      </c>
      <c r="Y180" t="s">
        <v>1918</v>
      </c>
      <c r="Z180" t="s">
        <v>1078</v>
      </c>
      <c r="AA180" t="s">
        <v>1016</v>
      </c>
    </row>
    <row r="181" spans="17:27" x14ac:dyDescent="0.15">
      <c r="Q181">
        <v>395004</v>
      </c>
      <c r="R181" t="s">
        <v>671</v>
      </c>
      <c r="S181" t="s">
        <v>672</v>
      </c>
      <c r="T181" t="s">
        <v>673</v>
      </c>
      <c r="U181">
        <v>39</v>
      </c>
      <c r="W181" t="s">
        <v>1919</v>
      </c>
      <c r="X181" t="s">
        <v>1920</v>
      </c>
      <c r="Y181" t="s">
        <v>1921</v>
      </c>
      <c r="Z181" t="s">
        <v>1922</v>
      </c>
      <c r="AA181" t="s">
        <v>1016</v>
      </c>
    </row>
    <row r="182" spans="17:27" x14ac:dyDescent="0.15">
      <c r="Q182">
        <v>393505</v>
      </c>
      <c r="R182" t="s">
        <v>674</v>
      </c>
      <c r="S182" t="s">
        <v>675</v>
      </c>
      <c r="T182" t="s">
        <v>676</v>
      </c>
      <c r="U182">
        <v>39</v>
      </c>
      <c r="W182" t="s">
        <v>1923</v>
      </c>
      <c r="X182" t="s">
        <v>1924</v>
      </c>
      <c r="Y182" t="s">
        <v>1925</v>
      </c>
      <c r="Z182" t="s">
        <v>1054</v>
      </c>
      <c r="AA182" t="s">
        <v>1016</v>
      </c>
    </row>
    <row r="183" spans="17:27" x14ac:dyDescent="0.15">
      <c r="Q183">
        <v>395177</v>
      </c>
      <c r="R183" t="s">
        <v>674</v>
      </c>
      <c r="S183" t="s">
        <v>677</v>
      </c>
      <c r="T183" t="s">
        <v>678</v>
      </c>
      <c r="U183">
        <v>39</v>
      </c>
      <c r="W183" t="s">
        <v>1926</v>
      </c>
      <c r="X183" t="s">
        <v>1927</v>
      </c>
      <c r="Y183" t="s">
        <v>1928</v>
      </c>
      <c r="Z183" t="s">
        <v>1929</v>
      </c>
      <c r="AA183" t="s">
        <v>1016</v>
      </c>
    </row>
    <row r="184" spans="17:27" x14ac:dyDescent="0.15">
      <c r="Q184">
        <v>395095</v>
      </c>
      <c r="R184" t="s">
        <v>679</v>
      </c>
      <c r="S184" t="s">
        <v>680</v>
      </c>
      <c r="T184" t="s">
        <v>681</v>
      </c>
      <c r="U184">
        <v>39</v>
      </c>
      <c r="W184" t="s">
        <v>1930</v>
      </c>
      <c r="X184" t="s">
        <v>1931</v>
      </c>
      <c r="Y184" t="s">
        <v>1932</v>
      </c>
      <c r="Z184" t="s">
        <v>1933</v>
      </c>
      <c r="AA184" t="s">
        <v>1016</v>
      </c>
    </row>
    <row r="185" spans="17:27" x14ac:dyDescent="0.15">
      <c r="Q185">
        <v>393121</v>
      </c>
      <c r="R185" t="s">
        <v>682</v>
      </c>
      <c r="S185" t="s">
        <v>683</v>
      </c>
      <c r="T185" t="s">
        <v>684</v>
      </c>
      <c r="U185">
        <v>39</v>
      </c>
      <c r="W185" t="s">
        <v>1934</v>
      </c>
      <c r="X185" t="s">
        <v>1935</v>
      </c>
      <c r="Y185" t="s">
        <v>1936</v>
      </c>
      <c r="Z185" t="s">
        <v>1937</v>
      </c>
      <c r="AA185" t="s">
        <v>1016</v>
      </c>
    </row>
    <row r="186" spans="17:27" x14ac:dyDescent="0.15">
      <c r="Q186">
        <v>395046</v>
      </c>
      <c r="R186" t="s">
        <v>682</v>
      </c>
      <c r="S186" t="s">
        <v>685</v>
      </c>
      <c r="T186" t="s">
        <v>684</v>
      </c>
      <c r="U186">
        <v>39</v>
      </c>
      <c r="W186" t="s">
        <v>1938</v>
      </c>
      <c r="X186" t="s">
        <v>1939</v>
      </c>
      <c r="Y186" t="s">
        <v>1940</v>
      </c>
      <c r="Z186" t="s">
        <v>1941</v>
      </c>
      <c r="AA186" t="s">
        <v>1016</v>
      </c>
    </row>
    <row r="187" spans="17:27" x14ac:dyDescent="0.15">
      <c r="Q187">
        <v>395176</v>
      </c>
      <c r="R187" t="s">
        <v>686</v>
      </c>
      <c r="S187" t="s">
        <v>687</v>
      </c>
      <c r="T187" t="s">
        <v>688</v>
      </c>
      <c r="U187">
        <v>39</v>
      </c>
      <c r="W187" t="s">
        <v>1942</v>
      </c>
      <c r="X187" t="s">
        <v>1943</v>
      </c>
      <c r="Y187" t="s">
        <v>1944</v>
      </c>
      <c r="Z187" t="s">
        <v>1095</v>
      </c>
      <c r="AA187" t="s">
        <v>1016</v>
      </c>
    </row>
    <row r="188" spans="17:27" x14ac:dyDescent="0.15">
      <c r="Q188">
        <v>395103</v>
      </c>
      <c r="R188" t="s">
        <v>689</v>
      </c>
      <c r="S188" t="s">
        <v>690</v>
      </c>
      <c r="T188" t="s">
        <v>691</v>
      </c>
      <c r="U188">
        <v>39</v>
      </c>
      <c r="W188" t="s">
        <v>1945</v>
      </c>
      <c r="X188" t="s">
        <v>1946</v>
      </c>
      <c r="Y188" t="s">
        <v>1947</v>
      </c>
      <c r="Z188" t="s">
        <v>1137</v>
      </c>
      <c r="AA188" t="s">
        <v>1016</v>
      </c>
    </row>
    <row r="189" spans="17:27" x14ac:dyDescent="0.15">
      <c r="Q189">
        <v>395173</v>
      </c>
      <c r="R189" t="s">
        <v>692</v>
      </c>
      <c r="S189" t="s">
        <v>693</v>
      </c>
      <c r="T189" t="s">
        <v>694</v>
      </c>
      <c r="U189">
        <v>39</v>
      </c>
      <c r="W189" t="s">
        <v>1948</v>
      </c>
      <c r="X189" t="s">
        <v>1949</v>
      </c>
      <c r="Y189" t="s">
        <v>1950</v>
      </c>
      <c r="Z189" t="s">
        <v>1104</v>
      </c>
      <c r="AA189" t="s">
        <v>1016</v>
      </c>
    </row>
    <row r="190" spans="17:27" x14ac:dyDescent="0.15">
      <c r="Q190">
        <v>397081</v>
      </c>
      <c r="R190" t="s">
        <v>695</v>
      </c>
      <c r="S190" t="s">
        <v>696</v>
      </c>
      <c r="T190" t="s">
        <v>697</v>
      </c>
      <c r="U190">
        <v>39</v>
      </c>
      <c r="W190" t="s">
        <v>1951</v>
      </c>
      <c r="X190" t="s">
        <v>1952</v>
      </c>
      <c r="Y190" t="s">
        <v>1953</v>
      </c>
      <c r="Z190" t="s">
        <v>1112</v>
      </c>
      <c r="AA190" t="s">
        <v>1016</v>
      </c>
    </row>
    <row r="191" spans="17:27" x14ac:dyDescent="0.15">
      <c r="Q191">
        <v>397043</v>
      </c>
      <c r="R191" t="s">
        <v>698</v>
      </c>
      <c r="S191" t="s">
        <v>699</v>
      </c>
      <c r="T191" t="s">
        <v>698</v>
      </c>
      <c r="U191">
        <v>39</v>
      </c>
      <c r="W191" t="s">
        <v>1954</v>
      </c>
      <c r="X191" t="s">
        <v>1955</v>
      </c>
      <c r="Y191" t="s">
        <v>1956</v>
      </c>
      <c r="Z191" t="s">
        <v>1119</v>
      </c>
      <c r="AA191" t="s">
        <v>1016</v>
      </c>
    </row>
    <row r="192" spans="17:27" x14ac:dyDescent="0.15">
      <c r="Q192">
        <v>390044</v>
      </c>
      <c r="R192" t="s">
        <v>700</v>
      </c>
      <c r="S192" t="s">
        <v>701</v>
      </c>
      <c r="T192" t="s">
        <v>702</v>
      </c>
      <c r="U192">
        <v>39</v>
      </c>
      <c r="W192" t="s">
        <v>1957</v>
      </c>
      <c r="X192" t="s">
        <v>1958</v>
      </c>
      <c r="Y192" t="s">
        <v>1959</v>
      </c>
      <c r="Z192" t="s">
        <v>1125</v>
      </c>
      <c r="AA192" t="s">
        <v>1016</v>
      </c>
    </row>
    <row r="193" spans="17:27" x14ac:dyDescent="0.15">
      <c r="Q193">
        <v>393501</v>
      </c>
      <c r="R193" t="s">
        <v>703</v>
      </c>
      <c r="S193" t="s">
        <v>704</v>
      </c>
      <c r="T193" t="s">
        <v>705</v>
      </c>
      <c r="U193">
        <v>39</v>
      </c>
      <c r="W193" t="s">
        <v>1960</v>
      </c>
      <c r="X193" t="s">
        <v>1961</v>
      </c>
      <c r="Y193" t="s">
        <v>1962</v>
      </c>
      <c r="Z193" t="s">
        <v>1963</v>
      </c>
      <c r="AA193" t="s">
        <v>1016</v>
      </c>
    </row>
    <row r="194" spans="17:27" x14ac:dyDescent="0.15">
      <c r="Q194">
        <v>395172</v>
      </c>
      <c r="R194" t="s">
        <v>703</v>
      </c>
      <c r="S194" t="s">
        <v>706</v>
      </c>
      <c r="T194" t="s">
        <v>705</v>
      </c>
      <c r="U194">
        <v>39</v>
      </c>
      <c r="W194" t="s">
        <v>1964</v>
      </c>
      <c r="X194" t="s">
        <v>1965</v>
      </c>
      <c r="Y194" t="s">
        <v>1966</v>
      </c>
      <c r="Z194" t="s">
        <v>1967</v>
      </c>
      <c r="AA194" t="s">
        <v>1016</v>
      </c>
    </row>
    <row r="195" spans="17:27" x14ac:dyDescent="0.15">
      <c r="Q195">
        <v>393103</v>
      </c>
      <c r="R195" t="s">
        <v>707</v>
      </c>
      <c r="S195" t="s">
        <v>708</v>
      </c>
      <c r="T195" t="s">
        <v>709</v>
      </c>
      <c r="U195">
        <v>39</v>
      </c>
      <c r="W195" t="s">
        <v>1968</v>
      </c>
      <c r="X195" t="s">
        <v>1969</v>
      </c>
      <c r="Y195" t="s">
        <v>1970</v>
      </c>
      <c r="Z195" t="s">
        <v>1971</v>
      </c>
      <c r="AA195" t="s">
        <v>1016</v>
      </c>
    </row>
    <row r="196" spans="17:27" x14ac:dyDescent="0.15">
      <c r="Q196">
        <v>395183</v>
      </c>
      <c r="R196" t="s">
        <v>710</v>
      </c>
      <c r="S196" t="s">
        <v>711</v>
      </c>
      <c r="T196" t="s">
        <v>712</v>
      </c>
      <c r="U196">
        <v>39</v>
      </c>
      <c r="W196" t="s">
        <v>1972</v>
      </c>
      <c r="X196" t="s">
        <v>1973</v>
      </c>
      <c r="Y196" t="s">
        <v>1974</v>
      </c>
      <c r="Z196" t="s">
        <v>1975</v>
      </c>
      <c r="AA196" t="s">
        <v>1016</v>
      </c>
    </row>
    <row r="197" spans="17:27" x14ac:dyDescent="0.15">
      <c r="Q197">
        <v>395453</v>
      </c>
      <c r="R197" t="s">
        <v>713</v>
      </c>
      <c r="S197" t="s">
        <v>714</v>
      </c>
      <c r="T197" t="s">
        <v>715</v>
      </c>
      <c r="U197">
        <v>39</v>
      </c>
      <c r="W197" t="s">
        <v>1976</v>
      </c>
      <c r="X197" t="s">
        <v>1977</v>
      </c>
      <c r="Y197" t="s">
        <v>1978</v>
      </c>
      <c r="Z197" t="s">
        <v>1510</v>
      </c>
      <c r="AA197" t="s">
        <v>1016</v>
      </c>
    </row>
    <row r="198" spans="17:27" x14ac:dyDescent="0.15">
      <c r="Q198">
        <v>390037</v>
      </c>
      <c r="R198" t="s">
        <v>716</v>
      </c>
      <c r="S198" t="s">
        <v>717</v>
      </c>
      <c r="T198" t="s">
        <v>718</v>
      </c>
      <c r="U198">
        <v>39</v>
      </c>
      <c r="W198" t="s">
        <v>1979</v>
      </c>
      <c r="X198" t="s">
        <v>1980</v>
      </c>
      <c r="Y198" t="s">
        <v>1981</v>
      </c>
      <c r="Z198" t="s">
        <v>1982</v>
      </c>
      <c r="AA198" t="s">
        <v>1016</v>
      </c>
    </row>
    <row r="199" spans="17:27" x14ac:dyDescent="0.15">
      <c r="Q199">
        <v>397077</v>
      </c>
      <c r="R199" t="s">
        <v>719</v>
      </c>
      <c r="S199" t="s">
        <v>720</v>
      </c>
      <c r="T199" t="s">
        <v>721</v>
      </c>
      <c r="U199">
        <v>39</v>
      </c>
      <c r="W199" t="s">
        <v>1983</v>
      </c>
      <c r="X199" t="s">
        <v>1984</v>
      </c>
      <c r="Y199" t="s">
        <v>1985</v>
      </c>
      <c r="Z199" t="s">
        <v>1516</v>
      </c>
      <c r="AA199" t="s">
        <v>1016</v>
      </c>
    </row>
    <row r="200" spans="17:27" x14ac:dyDescent="0.15">
      <c r="Q200">
        <v>390009</v>
      </c>
      <c r="R200" t="s">
        <v>722</v>
      </c>
      <c r="S200" t="s">
        <v>723</v>
      </c>
      <c r="T200" t="s">
        <v>724</v>
      </c>
      <c r="U200">
        <v>39</v>
      </c>
      <c r="W200" t="s">
        <v>1986</v>
      </c>
      <c r="X200" t="s">
        <v>1987</v>
      </c>
      <c r="Y200" t="s">
        <v>1988</v>
      </c>
      <c r="Z200" t="s">
        <v>1988</v>
      </c>
      <c r="AA200" t="s">
        <v>1016</v>
      </c>
    </row>
    <row r="201" spans="17:27" x14ac:dyDescent="0.15">
      <c r="Q201">
        <v>393502</v>
      </c>
      <c r="R201" t="s">
        <v>725</v>
      </c>
      <c r="S201" t="s">
        <v>726</v>
      </c>
      <c r="T201" t="s">
        <v>727</v>
      </c>
      <c r="U201">
        <v>39</v>
      </c>
      <c r="W201" t="s">
        <v>1989</v>
      </c>
      <c r="X201" t="s">
        <v>1990</v>
      </c>
      <c r="Y201" t="s">
        <v>1991</v>
      </c>
      <c r="Z201" t="s">
        <v>1992</v>
      </c>
      <c r="AA201" t="s">
        <v>1016</v>
      </c>
    </row>
    <row r="202" spans="17:27" x14ac:dyDescent="0.15">
      <c r="Q202">
        <v>395190</v>
      </c>
      <c r="R202" t="s">
        <v>725</v>
      </c>
      <c r="S202" t="s">
        <v>728</v>
      </c>
      <c r="T202" t="s">
        <v>727</v>
      </c>
      <c r="U202">
        <v>39</v>
      </c>
      <c r="W202" t="s">
        <v>1993</v>
      </c>
      <c r="X202" t="s">
        <v>1994</v>
      </c>
      <c r="Y202" t="s">
        <v>1995</v>
      </c>
      <c r="Z202" t="s">
        <v>1521</v>
      </c>
      <c r="AA202" t="s">
        <v>1016</v>
      </c>
    </row>
    <row r="203" spans="17:27" x14ac:dyDescent="0.15">
      <c r="Q203">
        <v>390011</v>
      </c>
      <c r="R203" t="s">
        <v>729</v>
      </c>
      <c r="S203" t="s">
        <v>730</v>
      </c>
      <c r="T203" t="s">
        <v>731</v>
      </c>
      <c r="U203">
        <v>39</v>
      </c>
      <c r="W203" t="s">
        <v>1996</v>
      </c>
      <c r="X203" t="s">
        <v>1997</v>
      </c>
      <c r="Y203" t="s">
        <v>1998</v>
      </c>
      <c r="Z203" t="s">
        <v>1526</v>
      </c>
      <c r="AA203" t="s">
        <v>1016</v>
      </c>
    </row>
    <row r="204" spans="17:27" x14ac:dyDescent="0.15">
      <c r="Q204">
        <v>397003</v>
      </c>
      <c r="R204" t="s">
        <v>732</v>
      </c>
      <c r="S204" t="s">
        <v>733</v>
      </c>
      <c r="T204" t="s">
        <v>734</v>
      </c>
      <c r="U204">
        <v>39</v>
      </c>
      <c r="W204" t="s">
        <v>1999</v>
      </c>
      <c r="X204" t="s">
        <v>2000</v>
      </c>
      <c r="Y204" t="s">
        <v>2001</v>
      </c>
      <c r="Z204" t="s">
        <v>2002</v>
      </c>
      <c r="AA204" t="s">
        <v>1016</v>
      </c>
    </row>
    <row r="205" spans="17:27" x14ac:dyDescent="0.15">
      <c r="Q205">
        <v>393510</v>
      </c>
      <c r="R205" t="s">
        <v>735</v>
      </c>
      <c r="S205" t="s">
        <v>736</v>
      </c>
      <c r="T205" t="s">
        <v>737</v>
      </c>
      <c r="U205">
        <v>39</v>
      </c>
      <c r="W205" t="s">
        <v>2003</v>
      </c>
      <c r="X205" t="s">
        <v>2004</v>
      </c>
      <c r="Y205" t="s">
        <v>2005</v>
      </c>
      <c r="Z205" t="s">
        <v>2006</v>
      </c>
      <c r="AA205" t="s">
        <v>1016</v>
      </c>
    </row>
    <row r="206" spans="17:27" x14ac:dyDescent="0.15">
      <c r="Q206">
        <v>395021</v>
      </c>
      <c r="R206" t="s">
        <v>735</v>
      </c>
      <c r="S206" t="s">
        <v>738</v>
      </c>
      <c r="T206" t="s">
        <v>737</v>
      </c>
      <c r="U206">
        <v>39</v>
      </c>
      <c r="W206" t="s">
        <v>2007</v>
      </c>
      <c r="X206" t="s">
        <v>2008</v>
      </c>
      <c r="Y206" t="s">
        <v>2009</v>
      </c>
      <c r="Z206" t="s">
        <v>1137</v>
      </c>
      <c r="AA206" t="s">
        <v>1016</v>
      </c>
    </row>
    <row r="207" spans="17:27" x14ac:dyDescent="0.15">
      <c r="Q207">
        <v>393503</v>
      </c>
      <c r="R207" t="s">
        <v>739</v>
      </c>
      <c r="S207" t="s">
        <v>740</v>
      </c>
      <c r="T207" t="s">
        <v>741</v>
      </c>
      <c r="U207">
        <v>39</v>
      </c>
      <c r="W207" t="s">
        <v>2010</v>
      </c>
      <c r="X207" t="s">
        <v>2011</v>
      </c>
      <c r="Y207" t="s">
        <v>2012</v>
      </c>
      <c r="Z207" t="s">
        <v>1143</v>
      </c>
      <c r="AA207" t="s">
        <v>1016</v>
      </c>
    </row>
    <row r="208" spans="17:27" x14ac:dyDescent="0.15">
      <c r="Q208">
        <v>395017</v>
      </c>
      <c r="R208" t="s">
        <v>739</v>
      </c>
      <c r="S208" t="s">
        <v>742</v>
      </c>
      <c r="T208" t="s">
        <v>741</v>
      </c>
      <c r="U208">
        <v>39</v>
      </c>
      <c r="W208" t="s">
        <v>2013</v>
      </c>
      <c r="X208" t="s">
        <v>2014</v>
      </c>
      <c r="Y208" t="s">
        <v>2015</v>
      </c>
      <c r="Z208" t="s">
        <v>2016</v>
      </c>
      <c r="AA208" t="s">
        <v>1016</v>
      </c>
    </row>
    <row r="209" spans="17:27" x14ac:dyDescent="0.15">
      <c r="Q209">
        <v>395094</v>
      </c>
      <c r="R209" t="s">
        <v>743</v>
      </c>
      <c r="S209" t="s">
        <v>744</v>
      </c>
      <c r="T209" t="s">
        <v>745</v>
      </c>
      <c r="U209">
        <v>39</v>
      </c>
      <c r="W209" t="s">
        <v>2017</v>
      </c>
      <c r="X209" t="s">
        <v>2018</v>
      </c>
      <c r="Y209" t="s">
        <v>2019</v>
      </c>
      <c r="Z209" t="s">
        <v>2020</v>
      </c>
      <c r="AA209" t="s">
        <v>1016</v>
      </c>
    </row>
    <row r="210" spans="17:27" x14ac:dyDescent="0.15">
      <c r="Q210">
        <v>391204</v>
      </c>
      <c r="R210" t="s">
        <v>746</v>
      </c>
      <c r="S210" t="s">
        <v>747</v>
      </c>
      <c r="T210" t="s">
        <v>747</v>
      </c>
      <c r="U210">
        <v>39</v>
      </c>
      <c r="W210" t="s">
        <v>2021</v>
      </c>
      <c r="X210" t="s">
        <v>2022</v>
      </c>
      <c r="Y210" t="s">
        <v>2023</v>
      </c>
      <c r="Z210" t="s">
        <v>2024</v>
      </c>
      <c r="AA210" t="s">
        <v>1016</v>
      </c>
    </row>
    <row r="211" spans="17:27" x14ac:dyDescent="0.15">
      <c r="Q211">
        <v>395454</v>
      </c>
      <c r="R211" t="s">
        <v>748</v>
      </c>
      <c r="S211" t="s">
        <v>749</v>
      </c>
      <c r="T211" t="s">
        <v>750</v>
      </c>
      <c r="U211">
        <v>39</v>
      </c>
      <c r="W211" t="s">
        <v>2025</v>
      </c>
      <c r="X211" t="s">
        <v>2026</v>
      </c>
      <c r="Y211" t="s">
        <v>2027</v>
      </c>
      <c r="Z211" t="s">
        <v>2028</v>
      </c>
      <c r="AA211" t="s">
        <v>1016</v>
      </c>
    </row>
    <row r="212" spans="17:27" x14ac:dyDescent="0.15">
      <c r="Q212">
        <v>395096</v>
      </c>
      <c r="R212" t="s">
        <v>751</v>
      </c>
      <c r="S212" t="s">
        <v>752</v>
      </c>
      <c r="T212" t="s">
        <v>753</v>
      </c>
      <c r="U212">
        <v>39</v>
      </c>
      <c r="W212" t="s">
        <v>2029</v>
      </c>
      <c r="X212" t="s">
        <v>2030</v>
      </c>
      <c r="Y212" t="s">
        <v>2031</v>
      </c>
      <c r="Z212" t="s">
        <v>2032</v>
      </c>
      <c r="AA212" t="s">
        <v>1016</v>
      </c>
    </row>
    <row r="213" spans="17:27" x14ac:dyDescent="0.15">
      <c r="Q213">
        <v>395086</v>
      </c>
      <c r="R213" t="s">
        <v>754</v>
      </c>
      <c r="S213" t="s">
        <v>755</v>
      </c>
      <c r="T213" t="s">
        <v>756</v>
      </c>
      <c r="U213">
        <v>39</v>
      </c>
      <c r="W213" t="s">
        <v>2033</v>
      </c>
      <c r="X213" t="s">
        <v>2034</v>
      </c>
      <c r="Y213" t="s">
        <v>2035</v>
      </c>
      <c r="Z213" t="s">
        <v>2036</v>
      </c>
      <c r="AA213" t="s">
        <v>1016</v>
      </c>
    </row>
    <row r="214" spans="17:27" x14ac:dyDescent="0.15">
      <c r="Q214">
        <v>390040</v>
      </c>
      <c r="R214" t="s">
        <v>757</v>
      </c>
      <c r="S214" t="s">
        <v>1006</v>
      </c>
      <c r="T214" t="s">
        <v>758</v>
      </c>
      <c r="U214">
        <v>39</v>
      </c>
      <c r="W214" t="s">
        <v>2037</v>
      </c>
      <c r="X214" t="s">
        <v>2038</v>
      </c>
      <c r="Y214" t="s">
        <v>2039</v>
      </c>
      <c r="Z214" t="s">
        <v>2040</v>
      </c>
      <c r="AA214" t="s">
        <v>1016</v>
      </c>
    </row>
    <row r="215" spans="17:27" x14ac:dyDescent="0.15">
      <c r="Q215">
        <v>395462</v>
      </c>
      <c r="R215" t="s">
        <v>759</v>
      </c>
      <c r="S215" t="s">
        <v>760</v>
      </c>
      <c r="T215" t="s">
        <v>761</v>
      </c>
      <c r="U215">
        <v>39</v>
      </c>
      <c r="W215" t="s">
        <v>2041</v>
      </c>
      <c r="X215" t="s">
        <v>2042</v>
      </c>
      <c r="Y215" t="s">
        <v>2043</v>
      </c>
      <c r="Z215" t="s">
        <v>2043</v>
      </c>
      <c r="AA215" t="s">
        <v>1016</v>
      </c>
    </row>
    <row r="216" spans="17:27" x14ac:dyDescent="0.15">
      <c r="Q216">
        <v>395052</v>
      </c>
      <c r="R216" t="s">
        <v>762</v>
      </c>
      <c r="S216" t="s">
        <v>763</v>
      </c>
      <c r="T216" t="s">
        <v>764</v>
      </c>
      <c r="U216">
        <v>39</v>
      </c>
    </row>
    <row r="217" spans="17:27" x14ac:dyDescent="0.15">
      <c r="Q217">
        <v>397071</v>
      </c>
      <c r="R217" t="s">
        <v>765</v>
      </c>
      <c r="S217" t="s">
        <v>766</v>
      </c>
      <c r="T217" t="s">
        <v>767</v>
      </c>
      <c r="U217">
        <v>39</v>
      </c>
    </row>
    <row r="218" spans="17:27" x14ac:dyDescent="0.15">
      <c r="Q218">
        <v>393130</v>
      </c>
      <c r="R218" t="s">
        <v>768</v>
      </c>
      <c r="S218" t="s">
        <v>769</v>
      </c>
      <c r="T218" t="s">
        <v>770</v>
      </c>
      <c r="U218">
        <v>39</v>
      </c>
    </row>
    <row r="219" spans="17:27" x14ac:dyDescent="0.15">
      <c r="Q219">
        <v>395042</v>
      </c>
      <c r="R219" t="s">
        <v>768</v>
      </c>
      <c r="S219" t="s">
        <v>771</v>
      </c>
      <c r="T219" t="s">
        <v>770</v>
      </c>
      <c r="U219">
        <v>39</v>
      </c>
    </row>
    <row r="220" spans="17:27" x14ac:dyDescent="0.15">
      <c r="Q220">
        <v>397061</v>
      </c>
      <c r="R220" t="s">
        <v>772</v>
      </c>
      <c r="S220" t="s">
        <v>773</v>
      </c>
      <c r="T220" t="s">
        <v>774</v>
      </c>
      <c r="U220">
        <v>39</v>
      </c>
    </row>
    <row r="221" spans="17:27" x14ac:dyDescent="0.15">
      <c r="Q221">
        <v>395043</v>
      </c>
      <c r="R221" t="s">
        <v>775</v>
      </c>
      <c r="S221" t="s">
        <v>776</v>
      </c>
      <c r="T221" t="s">
        <v>777</v>
      </c>
      <c r="U221">
        <v>39</v>
      </c>
    </row>
    <row r="222" spans="17:27" x14ac:dyDescent="0.15">
      <c r="Q222">
        <v>395105</v>
      </c>
      <c r="R222" t="s">
        <v>778</v>
      </c>
      <c r="S222" t="s">
        <v>779</v>
      </c>
      <c r="T222" t="s">
        <v>780</v>
      </c>
      <c r="U222">
        <v>39</v>
      </c>
    </row>
    <row r="223" spans="17:27" x14ac:dyDescent="0.15">
      <c r="Q223">
        <v>395102</v>
      </c>
      <c r="R223" t="s">
        <v>781</v>
      </c>
      <c r="S223" t="s">
        <v>782</v>
      </c>
      <c r="T223" t="s">
        <v>783</v>
      </c>
      <c r="U223">
        <v>39</v>
      </c>
    </row>
    <row r="224" spans="17:27" x14ac:dyDescent="0.15">
      <c r="Q224">
        <v>397008</v>
      </c>
      <c r="R224" t="s">
        <v>784</v>
      </c>
      <c r="S224" t="s">
        <v>785</v>
      </c>
      <c r="T224" t="s">
        <v>786</v>
      </c>
      <c r="U224">
        <v>39</v>
      </c>
    </row>
    <row r="225" spans="17:21" x14ac:dyDescent="0.15">
      <c r="Q225">
        <v>395011</v>
      </c>
      <c r="R225" t="s">
        <v>787</v>
      </c>
      <c r="S225" t="s">
        <v>788</v>
      </c>
      <c r="T225" t="s">
        <v>789</v>
      </c>
      <c r="U225">
        <v>39</v>
      </c>
    </row>
    <row r="226" spans="17:21" x14ac:dyDescent="0.15">
      <c r="Q226">
        <v>395013</v>
      </c>
      <c r="R226" t="s">
        <v>790</v>
      </c>
      <c r="S226" t="s">
        <v>791</v>
      </c>
      <c r="T226" t="s">
        <v>792</v>
      </c>
      <c r="U226">
        <v>39</v>
      </c>
    </row>
    <row r="227" spans="17:21" x14ac:dyDescent="0.15">
      <c r="Q227">
        <v>391205</v>
      </c>
      <c r="R227" t="s">
        <v>793</v>
      </c>
      <c r="S227" t="s">
        <v>794</v>
      </c>
      <c r="T227" t="s">
        <v>794</v>
      </c>
      <c r="U227">
        <v>39</v>
      </c>
    </row>
    <row r="228" spans="17:21" x14ac:dyDescent="0.15">
      <c r="Q228">
        <v>397033</v>
      </c>
      <c r="R228" t="s">
        <v>795</v>
      </c>
      <c r="S228" t="s">
        <v>796</v>
      </c>
      <c r="T228" t="s">
        <v>797</v>
      </c>
      <c r="U228">
        <v>39</v>
      </c>
    </row>
    <row r="229" spans="17:21" x14ac:dyDescent="0.15">
      <c r="Q229">
        <v>390007</v>
      </c>
      <c r="R229" t="s">
        <v>798</v>
      </c>
      <c r="S229" t="s">
        <v>799</v>
      </c>
      <c r="T229" t="s">
        <v>800</v>
      </c>
      <c r="U229">
        <v>39</v>
      </c>
    </row>
    <row r="230" spans="17:21" x14ac:dyDescent="0.15">
      <c r="Q230">
        <v>393116</v>
      </c>
      <c r="R230" t="s">
        <v>801</v>
      </c>
      <c r="S230" t="s">
        <v>802</v>
      </c>
      <c r="T230" t="s">
        <v>803</v>
      </c>
      <c r="U230">
        <v>39</v>
      </c>
    </row>
    <row r="231" spans="17:21" x14ac:dyDescent="0.15">
      <c r="Q231">
        <v>395182</v>
      </c>
      <c r="R231" t="s">
        <v>804</v>
      </c>
      <c r="S231" t="s">
        <v>805</v>
      </c>
      <c r="T231" t="s">
        <v>806</v>
      </c>
      <c r="U231">
        <v>39</v>
      </c>
    </row>
    <row r="232" spans="17:21" x14ac:dyDescent="0.15">
      <c r="Q232">
        <v>397018</v>
      </c>
      <c r="R232" t="s">
        <v>807</v>
      </c>
      <c r="S232" t="s">
        <v>808</v>
      </c>
      <c r="T232" t="s">
        <v>809</v>
      </c>
      <c r="U232">
        <v>39</v>
      </c>
    </row>
    <row r="233" spans="17:21" x14ac:dyDescent="0.15">
      <c r="Q233">
        <v>395131</v>
      </c>
      <c r="R233" t="s">
        <v>810</v>
      </c>
      <c r="S233" t="s">
        <v>811</v>
      </c>
      <c r="T233" t="s">
        <v>812</v>
      </c>
      <c r="U233">
        <v>39</v>
      </c>
    </row>
    <row r="234" spans="17:21" x14ac:dyDescent="0.15">
      <c r="Q234">
        <v>393123</v>
      </c>
      <c r="R234" t="s">
        <v>813</v>
      </c>
      <c r="S234" t="s">
        <v>814</v>
      </c>
      <c r="T234" t="s">
        <v>815</v>
      </c>
      <c r="U234">
        <v>39</v>
      </c>
    </row>
    <row r="235" spans="17:21" x14ac:dyDescent="0.15">
      <c r="Q235">
        <v>395161</v>
      </c>
      <c r="R235" t="s">
        <v>813</v>
      </c>
      <c r="S235" t="s">
        <v>816</v>
      </c>
      <c r="T235" t="s">
        <v>815</v>
      </c>
      <c r="U235">
        <v>39</v>
      </c>
    </row>
    <row r="236" spans="17:21" x14ac:dyDescent="0.15">
      <c r="Q236">
        <v>395057</v>
      </c>
      <c r="R236" t="s">
        <v>817</v>
      </c>
      <c r="S236" t="s">
        <v>818</v>
      </c>
      <c r="T236" t="s">
        <v>819</v>
      </c>
      <c r="U236">
        <v>39</v>
      </c>
    </row>
    <row r="237" spans="17:21" x14ac:dyDescent="0.15">
      <c r="Q237">
        <v>395116</v>
      </c>
      <c r="R237" t="s">
        <v>820</v>
      </c>
      <c r="S237" t="s">
        <v>821</v>
      </c>
      <c r="T237" t="s">
        <v>822</v>
      </c>
      <c r="U237">
        <v>39</v>
      </c>
    </row>
    <row r="238" spans="17:21" x14ac:dyDescent="0.15">
      <c r="Q238">
        <v>397035</v>
      </c>
      <c r="R238" t="s">
        <v>823</v>
      </c>
      <c r="S238" t="s">
        <v>824</v>
      </c>
      <c r="T238" t="s">
        <v>825</v>
      </c>
      <c r="U238">
        <v>39</v>
      </c>
    </row>
    <row r="239" spans="17:21" x14ac:dyDescent="0.15">
      <c r="Q239">
        <v>395101</v>
      </c>
      <c r="R239" t="s">
        <v>826</v>
      </c>
      <c r="S239" t="s">
        <v>827</v>
      </c>
      <c r="T239" t="s">
        <v>828</v>
      </c>
      <c r="U239">
        <v>39</v>
      </c>
    </row>
    <row r="240" spans="17:21" x14ac:dyDescent="0.15">
      <c r="Q240">
        <v>395072</v>
      </c>
      <c r="R240" t="s">
        <v>829</v>
      </c>
      <c r="S240" t="s">
        <v>830</v>
      </c>
      <c r="T240" t="s">
        <v>831</v>
      </c>
      <c r="U240">
        <v>39</v>
      </c>
    </row>
    <row r="241" spans="17:21" x14ac:dyDescent="0.15">
      <c r="Q241">
        <v>397072</v>
      </c>
      <c r="R241" t="s">
        <v>832</v>
      </c>
      <c r="S241" t="s">
        <v>833</v>
      </c>
      <c r="T241" t="s">
        <v>834</v>
      </c>
      <c r="U241">
        <v>39</v>
      </c>
    </row>
    <row r="242" spans="17:21" x14ac:dyDescent="0.15">
      <c r="Q242">
        <v>393131</v>
      </c>
      <c r="R242" t="s">
        <v>835</v>
      </c>
      <c r="S242" t="s">
        <v>836</v>
      </c>
      <c r="T242" t="s">
        <v>837</v>
      </c>
      <c r="U242">
        <v>39</v>
      </c>
    </row>
    <row r="243" spans="17:21" x14ac:dyDescent="0.15">
      <c r="Q243">
        <v>395028</v>
      </c>
      <c r="R243" t="s">
        <v>838</v>
      </c>
      <c r="S243" t="s">
        <v>839</v>
      </c>
      <c r="T243" t="s">
        <v>840</v>
      </c>
      <c r="U243">
        <v>39</v>
      </c>
    </row>
    <row r="244" spans="17:21" x14ac:dyDescent="0.15">
      <c r="Q244">
        <v>390013</v>
      </c>
      <c r="R244" t="s">
        <v>841</v>
      </c>
      <c r="S244" t="s">
        <v>842</v>
      </c>
      <c r="T244" t="s">
        <v>843</v>
      </c>
      <c r="U244">
        <v>39</v>
      </c>
    </row>
    <row r="245" spans="17:21" x14ac:dyDescent="0.15">
      <c r="Q245">
        <v>390072</v>
      </c>
      <c r="R245" t="s">
        <v>844</v>
      </c>
      <c r="S245" t="s">
        <v>845</v>
      </c>
      <c r="T245" t="s">
        <v>844</v>
      </c>
      <c r="U245">
        <v>39</v>
      </c>
    </row>
    <row r="246" spans="17:21" x14ac:dyDescent="0.15">
      <c r="Q246">
        <v>395082</v>
      </c>
      <c r="R246" t="s">
        <v>846</v>
      </c>
      <c r="S246" t="s">
        <v>847</v>
      </c>
      <c r="T246" t="s">
        <v>848</v>
      </c>
      <c r="U246">
        <v>39</v>
      </c>
    </row>
    <row r="247" spans="17:21" x14ac:dyDescent="0.15">
      <c r="Q247">
        <v>397045</v>
      </c>
      <c r="R247" t="s">
        <v>849</v>
      </c>
      <c r="S247" t="s">
        <v>850</v>
      </c>
      <c r="T247" t="s">
        <v>851</v>
      </c>
      <c r="U247">
        <v>39</v>
      </c>
    </row>
    <row r="248" spans="17:21" x14ac:dyDescent="0.15">
      <c r="Q248">
        <v>395162</v>
      </c>
      <c r="R248" t="s">
        <v>852</v>
      </c>
      <c r="S248" t="s">
        <v>853</v>
      </c>
      <c r="T248" t="s">
        <v>854</v>
      </c>
      <c r="U248">
        <v>39</v>
      </c>
    </row>
    <row r="249" spans="17:21" x14ac:dyDescent="0.15">
      <c r="Q249">
        <v>393120</v>
      </c>
      <c r="R249" t="s">
        <v>855</v>
      </c>
      <c r="S249" t="s">
        <v>856</v>
      </c>
      <c r="T249" t="s">
        <v>857</v>
      </c>
      <c r="U249">
        <v>39</v>
      </c>
    </row>
    <row r="250" spans="17:21" x14ac:dyDescent="0.15">
      <c r="Q250">
        <v>395140</v>
      </c>
      <c r="R250" t="s">
        <v>855</v>
      </c>
      <c r="S250" t="s">
        <v>858</v>
      </c>
      <c r="T250" t="s">
        <v>857</v>
      </c>
      <c r="U250">
        <v>39</v>
      </c>
    </row>
    <row r="251" spans="17:21" x14ac:dyDescent="0.15">
      <c r="Q251">
        <v>397028</v>
      </c>
      <c r="R251" t="s">
        <v>859</v>
      </c>
      <c r="S251" t="s">
        <v>860</v>
      </c>
      <c r="T251" t="s">
        <v>861</v>
      </c>
      <c r="U251">
        <v>39</v>
      </c>
    </row>
    <row r="252" spans="17:21" x14ac:dyDescent="0.15">
      <c r="Q252">
        <v>397039</v>
      </c>
      <c r="R252" t="s">
        <v>862</v>
      </c>
      <c r="S252" t="s">
        <v>863</v>
      </c>
      <c r="T252" t="s">
        <v>864</v>
      </c>
      <c r="U252">
        <v>39</v>
      </c>
    </row>
    <row r="253" spans="17:21" x14ac:dyDescent="0.15">
      <c r="Q253">
        <v>393112</v>
      </c>
      <c r="R253" t="s">
        <v>865</v>
      </c>
      <c r="S253" t="s">
        <v>866</v>
      </c>
      <c r="T253" t="s">
        <v>867</v>
      </c>
      <c r="U253">
        <v>39</v>
      </c>
    </row>
    <row r="254" spans="17:21" x14ac:dyDescent="0.15">
      <c r="Q254">
        <v>395026</v>
      </c>
      <c r="R254" t="s">
        <v>868</v>
      </c>
      <c r="S254" t="s">
        <v>869</v>
      </c>
      <c r="T254" t="s">
        <v>870</v>
      </c>
      <c r="U254">
        <v>39</v>
      </c>
    </row>
    <row r="255" spans="17:21" x14ac:dyDescent="0.15">
      <c r="Q255">
        <v>393111</v>
      </c>
      <c r="R255" t="s">
        <v>871</v>
      </c>
      <c r="S255" t="s">
        <v>872</v>
      </c>
      <c r="T255" t="s">
        <v>873</v>
      </c>
      <c r="U255">
        <v>39</v>
      </c>
    </row>
    <row r="256" spans="17:21" x14ac:dyDescent="0.15">
      <c r="Q256">
        <v>395165</v>
      </c>
      <c r="R256" t="s">
        <v>874</v>
      </c>
      <c r="S256" t="s">
        <v>875</v>
      </c>
      <c r="T256" t="s">
        <v>876</v>
      </c>
      <c r="U256">
        <v>39</v>
      </c>
    </row>
    <row r="257" spans="17:21" x14ac:dyDescent="0.15">
      <c r="Q257">
        <v>395051</v>
      </c>
      <c r="R257" t="s">
        <v>877</v>
      </c>
      <c r="S257" t="s">
        <v>878</v>
      </c>
      <c r="T257" t="s">
        <v>879</v>
      </c>
      <c r="U257">
        <v>39</v>
      </c>
    </row>
    <row r="258" spans="17:21" x14ac:dyDescent="0.15">
      <c r="Q258">
        <v>395159</v>
      </c>
      <c r="R258" t="s">
        <v>880</v>
      </c>
      <c r="S258" t="s">
        <v>881</v>
      </c>
      <c r="T258" t="s">
        <v>882</v>
      </c>
      <c r="U258">
        <v>39</v>
      </c>
    </row>
    <row r="259" spans="17:21" x14ac:dyDescent="0.15">
      <c r="Q259">
        <v>395067</v>
      </c>
      <c r="R259" t="s">
        <v>883</v>
      </c>
      <c r="S259" t="s">
        <v>884</v>
      </c>
      <c r="T259" t="s">
        <v>885</v>
      </c>
      <c r="U259">
        <v>39</v>
      </c>
    </row>
    <row r="260" spans="17:21" x14ac:dyDescent="0.15">
      <c r="Q260">
        <v>395175</v>
      </c>
      <c r="R260" t="s">
        <v>886</v>
      </c>
      <c r="S260" t="s">
        <v>887</v>
      </c>
      <c r="T260" t="s">
        <v>888</v>
      </c>
      <c r="U260">
        <v>39</v>
      </c>
    </row>
    <row r="261" spans="17:21" x14ac:dyDescent="0.15">
      <c r="Q261">
        <v>395001</v>
      </c>
      <c r="R261" t="s">
        <v>889</v>
      </c>
      <c r="S261" t="s">
        <v>890</v>
      </c>
      <c r="T261" t="s">
        <v>891</v>
      </c>
      <c r="U261">
        <v>39</v>
      </c>
    </row>
    <row r="262" spans="17:21" x14ac:dyDescent="0.15">
      <c r="Q262">
        <v>395087</v>
      </c>
      <c r="R262" t="s">
        <v>892</v>
      </c>
      <c r="S262" t="s">
        <v>893</v>
      </c>
      <c r="T262" t="s">
        <v>894</v>
      </c>
      <c r="U262">
        <v>39</v>
      </c>
    </row>
    <row r="263" spans="17:21" x14ac:dyDescent="0.15">
      <c r="Q263">
        <v>395089</v>
      </c>
      <c r="R263" t="s">
        <v>895</v>
      </c>
      <c r="S263" t="s">
        <v>896</v>
      </c>
      <c r="T263" t="s">
        <v>897</v>
      </c>
      <c r="U263">
        <v>39</v>
      </c>
    </row>
    <row r="264" spans="17:21" x14ac:dyDescent="0.15">
      <c r="Q264">
        <v>395194</v>
      </c>
      <c r="R264" t="s">
        <v>898</v>
      </c>
      <c r="S264" t="s">
        <v>899</v>
      </c>
      <c r="T264" t="s">
        <v>900</v>
      </c>
      <c r="U264">
        <v>39</v>
      </c>
    </row>
    <row r="265" spans="17:21" x14ac:dyDescent="0.15">
      <c r="Q265">
        <v>397026</v>
      </c>
      <c r="R265" t="s">
        <v>901</v>
      </c>
      <c r="S265" t="s">
        <v>902</v>
      </c>
      <c r="T265" t="s">
        <v>903</v>
      </c>
      <c r="U265">
        <v>39</v>
      </c>
    </row>
    <row r="266" spans="17:21" x14ac:dyDescent="0.15">
      <c r="Q266">
        <v>393114</v>
      </c>
      <c r="R266" t="s">
        <v>904</v>
      </c>
      <c r="S266" t="s">
        <v>905</v>
      </c>
      <c r="T266" t="s">
        <v>906</v>
      </c>
      <c r="U266">
        <v>39</v>
      </c>
    </row>
    <row r="267" spans="17:21" x14ac:dyDescent="0.15">
      <c r="Q267">
        <v>395012</v>
      </c>
      <c r="R267" t="s">
        <v>907</v>
      </c>
      <c r="S267" t="s">
        <v>908</v>
      </c>
      <c r="T267" t="s">
        <v>909</v>
      </c>
      <c r="U267">
        <v>39</v>
      </c>
    </row>
    <row r="268" spans="17:21" x14ac:dyDescent="0.15">
      <c r="Q268">
        <v>393137</v>
      </c>
      <c r="R268" t="s">
        <v>910</v>
      </c>
      <c r="S268" t="s">
        <v>911</v>
      </c>
      <c r="T268" t="s">
        <v>912</v>
      </c>
      <c r="U268">
        <v>39</v>
      </c>
    </row>
    <row r="269" spans="17:21" x14ac:dyDescent="0.15">
      <c r="Q269">
        <v>395181</v>
      </c>
      <c r="R269" t="s">
        <v>913</v>
      </c>
      <c r="S269" t="s">
        <v>914</v>
      </c>
      <c r="T269" t="s">
        <v>915</v>
      </c>
      <c r="U269">
        <v>39</v>
      </c>
    </row>
    <row r="270" spans="17:21" x14ac:dyDescent="0.15">
      <c r="Q270">
        <v>390016</v>
      </c>
      <c r="R270" t="s">
        <v>916</v>
      </c>
      <c r="S270" t="s">
        <v>917</v>
      </c>
      <c r="T270" t="s">
        <v>918</v>
      </c>
      <c r="U270">
        <v>39</v>
      </c>
    </row>
    <row r="271" spans="17:21" x14ac:dyDescent="0.15">
      <c r="Q271">
        <v>393102</v>
      </c>
      <c r="R271" t="s">
        <v>919</v>
      </c>
      <c r="S271" t="s">
        <v>920</v>
      </c>
      <c r="T271" t="s">
        <v>921</v>
      </c>
      <c r="U271">
        <v>39</v>
      </c>
    </row>
    <row r="272" spans="17:21" x14ac:dyDescent="0.15">
      <c r="Q272">
        <v>395080</v>
      </c>
      <c r="R272" t="s">
        <v>919</v>
      </c>
      <c r="S272" t="s">
        <v>922</v>
      </c>
      <c r="T272" t="s">
        <v>921</v>
      </c>
      <c r="U272">
        <v>39</v>
      </c>
    </row>
    <row r="273" spans="17:21" x14ac:dyDescent="0.15">
      <c r="Q273">
        <v>396002</v>
      </c>
      <c r="R273" t="s">
        <v>923</v>
      </c>
      <c r="S273" t="s">
        <v>924</v>
      </c>
      <c r="T273" t="s">
        <v>925</v>
      </c>
      <c r="U273">
        <v>39</v>
      </c>
    </row>
    <row r="274" spans="17:21" x14ac:dyDescent="0.15">
      <c r="Q274">
        <v>391101</v>
      </c>
      <c r="R274" t="s">
        <v>926</v>
      </c>
      <c r="S274" t="s">
        <v>927</v>
      </c>
      <c r="T274" t="s">
        <v>927</v>
      </c>
      <c r="U274">
        <v>39</v>
      </c>
    </row>
    <row r="275" spans="17:21" x14ac:dyDescent="0.15">
      <c r="Q275">
        <v>395079</v>
      </c>
      <c r="R275" t="s">
        <v>928</v>
      </c>
      <c r="S275" t="s">
        <v>929</v>
      </c>
      <c r="T275" t="s">
        <v>930</v>
      </c>
      <c r="U275">
        <v>39</v>
      </c>
    </row>
    <row r="276" spans="17:21" x14ac:dyDescent="0.15">
      <c r="Q276">
        <v>395078</v>
      </c>
      <c r="R276" t="s">
        <v>931</v>
      </c>
      <c r="S276" t="s">
        <v>932</v>
      </c>
      <c r="T276" t="s">
        <v>933</v>
      </c>
      <c r="U276">
        <v>39</v>
      </c>
    </row>
    <row r="277" spans="17:21" x14ac:dyDescent="0.15">
      <c r="Q277">
        <v>391102</v>
      </c>
      <c r="R277" t="s">
        <v>934</v>
      </c>
      <c r="S277" t="s">
        <v>935</v>
      </c>
      <c r="T277" t="s">
        <v>936</v>
      </c>
      <c r="U277">
        <v>39</v>
      </c>
    </row>
    <row r="278" spans="17:21" x14ac:dyDescent="0.15">
      <c r="Q278">
        <v>395154</v>
      </c>
      <c r="R278" t="s">
        <v>937</v>
      </c>
      <c r="S278" t="s">
        <v>938</v>
      </c>
      <c r="T278" t="s">
        <v>939</v>
      </c>
      <c r="U278">
        <v>39</v>
      </c>
    </row>
    <row r="279" spans="17:21" x14ac:dyDescent="0.15">
      <c r="Q279">
        <v>393509</v>
      </c>
      <c r="R279" t="s">
        <v>940</v>
      </c>
      <c r="S279" t="s">
        <v>941</v>
      </c>
      <c r="T279" t="s">
        <v>942</v>
      </c>
      <c r="U279">
        <v>39</v>
      </c>
    </row>
    <row r="280" spans="17:21" x14ac:dyDescent="0.15">
      <c r="Q280">
        <v>395038</v>
      </c>
      <c r="R280" t="s">
        <v>940</v>
      </c>
      <c r="S280" t="s">
        <v>943</v>
      </c>
      <c r="T280" t="s">
        <v>942</v>
      </c>
      <c r="U280">
        <v>39</v>
      </c>
    </row>
    <row r="281" spans="17:21" x14ac:dyDescent="0.15">
      <c r="Q281">
        <v>395069</v>
      </c>
      <c r="R281" t="s">
        <v>944</v>
      </c>
      <c r="S281" t="s">
        <v>945</v>
      </c>
      <c r="T281" t="s">
        <v>946</v>
      </c>
      <c r="U281">
        <v>39</v>
      </c>
    </row>
    <row r="282" spans="17:21" x14ac:dyDescent="0.15">
      <c r="Q282">
        <v>390055</v>
      </c>
      <c r="R282" t="s">
        <v>947</v>
      </c>
      <c r="S282" t="s">
        <v>948</v>
      </c>
      <c r="T282" t="s">
        <v>949</v>
      </c>
      <c r="U282">
        <v>39</v>
      </c>
    </row>
    <row r="283" spans="17:21" x14ac:dyDescent="0.15">
      <c r="Q283">
        <v>395113</v>
      </c>
      <c r="R283" t="s">
        <v>950</v>
      </c>
      <c r="S283" t="s">
        <v>951</v>
      </c>
      <c r="T283" t="s">
        <v>952</v>
      </c>
      <c r="U283">
        <v>39</v>
      </c>
    </row>
    <row r="284" spans="17:21" x14ac:dyDescent="0.15">
      <c r="Q284">
        <v>397029</v>
      </c>
      <c r="R284" t="s">
        <v>953</v>
      </c>
      <c r="S284" t="s">
        <v>954</v>
      </c>
      <c r="T284" t="s">
        <v>955</v>
      </c>
      <c r="U284">
        <v>39</v>
      </c>
    </row>
    <row r="285" spans="17:21" x14ac:dyDescent="0.15">
      <c r="Q285">
        <v>395104</v>
      </c>
      <c r="R285" t="s">
        <v>956</v>
      </c>
      <c r="S285" t="s">
        <v>957</v>
      </c>
      <c r="T285" t="s">
        <v>958</v>
      </c>
      <c r="U285">
        <v>39</v>
      </c>
    </row>
    <row r="286" spans="17:21" x14ac:dyDescent="0.15">
      <c r="Q286">
        <v>395050</v>
      </c>
      <c r="R286" t="s">
        <v>959</v>
      </c>
      <c r="S286" t="s">
        <v>960</v>
      </c>
      <c r="T286" t="s">
        <v>961</v>
      </c>
      <c r="U286">
        <v>39</v>
      </c>
    </row>
    <row r="287" spans="17:21" x14ac:dyDescent="0.15">
      <c r="Q287">
        <v>395108</v>
      </c>
      <c r="R287" t="s">
        <v>962</v>
      </c>
      <c r="S287" t="s">
        <v>963</v>
      </c>
      <c r="T287" t="s">
        <v>964</v>
      </c>
      <c r="U287">
        <v>39</v>
      </c>
    </row>
    <row r="288" spans="17:21" x14ac:dyDescent="0.15">
      <c r="Q288">
        <v>393107</v>
      </c>
      <c r="R288" t="s">
        <v>965</v>
      </c>
      <c r="S288" t="s">
        <v>966</v>
      </c>
      <c r="T288" t="s">
        <v>967</v>
      </c>
      <c r="U288">
        <v>39</v>
      </c>
    </row>
    <row r="289" spans="17:21" x14ac:dyDescent="0.15">
      <c r="Q289">
        <v>396003</v>
      </c>
      <c r="R289" t="s">
        <v>968</v>
      </c>
      <c r="S289" t="s">
        <v>969</v>
      </c>
      <c r="T289" t="s">
        <v>970</v>
      </c>
      <c r="U289">
        <v>39</v>
      </c>
    </row>
    <row r="290" spans="17:21" x14ac:dyDescent="0.15">
      <c r="Q290">
        <v>397050</v>
      </c>
      <c r="R290" t="s">
        <v>971</v>
      </c>
      <c r="S290" t="s">
        <v>972</v>
      </c>
      <c r="T290" t="s">
        <v>973</v>
      </c>
      <c r="U290">
        <v>39</v>
      </c>
    </row>
    <row r="291" spans="17:21" x14ac:dyDescent="0.15">
      <c r="Q291">
        <v>393126</v>
      </c>
      <c r="R291" t="s">
        <v>974</v>
      </c>
      <c r="S291" t="s">
        <v>975</v>
      </c>
      <c r="T291" t="s">
        <v>976</v>
      </c>
      <c r="U291">
        <v>39</v>
      </c>
    </row>
    <row r="292" spans="17:21" x14ac:dyDescent="0.15">
      <c r="Q292">
        <v>395166</v>
      </c>
      <c r="R292" t="s">
        <v>974</v>
      </c>
      <c r="S292" t="s">
        <v>977</v>
      </c>
      <c r="T292" t="s">
        <v>976</v>
      </c>
      <c r="U292">
        <v>39</v>
      </c>
    </row>
    <row r="293" spans="17:21" x14ac:dyDescent="0.15">
      <c r="Q293">
        <v>395022</v>
      </c>
      <c r="R293" t="s">
        <v>978</v>
      </c>
      <c r="S293" t="s">
        <v>979</v>
      </c>
      <c r="T293" t="s">
        <v>980</v>
      </c>
      <c r="U293">
        <v>39</v>
      </c>
    </row>
    <row r="294" spans="17:21" x14ac:dyDescent="0.15">
      <c r="Q294">
        <v>390049</v>
      </c>
      <c r="R294" t="s">
        <v>981</v>
      </c>
      <c r="S294" t="s">
        <v>982</v>
      </c>
      <c r="T294" t="s">
        <v>983</v>
      </c>
      <c r="U294">
        <v>39</v>
      </c>
    </row>
    <row r="295" spans="17:21" x14ac:dyDescent="0.15">
      <c r="Q295">
        <v>390008</v>
      </c>
      <c r="R295" t="s">
        <v>984</v>
      </c>
      <c r="S295" t="s">
        <v>985</v>
      </c>
      <c r="T295" t="s">
        <v>985</v>
      </c>
      <c r="U295">
        <v>39</v>
      </c>
    </row>
    <row r="296" spans="17:21" x14ac:dyDescent="0.15">
      <c r="Q296">
        <v>390050</v>
      </c>
      <c r="R296" t="s">
        <v>986</v>
      </c>
      <c r="S296" t="s">
        <v>987</v>
      </c>
      <c r="T296" t="s">
        <v>988</v>
      </c>
      <c r="U296">
        <v>39</v>
      </c>
    </row>
    <row r="297" spans="17:21" x14ac:dyDescent="0.15">
      <c r="Q297">
        <v>393109</v>
      </c>
      <c r="R297" t="s">
        <v>989</v>
      </c>
      <c r="S297" t="s">
        <v>990</v>
      </c>
      <c r="T297" t="s">
        <v>991</v>
      </c>
      <c r="U297">
        <v>39</v>
      </c>
    </row>
    <row r="298" spans="17:21" x14ac:dyDescent="0.15">
      <c r="Q298">
        <v>395126</v>
      </c>
      <c r="R298" t="s">
        <v>989</v>
      </c>
      <c r="S298" t="s">
        <v>992</v>
      </c>
      <c r="T298" t="s">
        <v>991</v>
      </c>
      <c r="U298">
        <v>39</v>
      </c>
    </row>
    <row r="299" spans="17:21" x14ac:dyDescent="0.15">
      <c r="Q299">
        <v>391405</v>
      </c>
      <c r="R299" t="s">
        <v>993</v>
      </c>
      <c r="S299" t="s">
        <v>994</v>
      </c>
      <c r="T299" t="s">
        <v>995</v>
      </c>
      <c r="U299">
        <v>39</v>
      </c>
    </row>
    <row r="300" spans="17:21" x14ac:dyDescent="0.15">
      <c r="Q300">
        <v>397076</v>
      </c>
      <c r="R300" t="s">
        <v>996</v>
      </c>
      <c r="S300" t="s">
        <v>997</v>
      </c>
      <c r="T300" t="s">
        <v>996</v>
      </c>
      <c r="U300">
        <v>39</v>
      </c>
    </row>
    <row r="301" spans="17:21" x14ac:dyDescent="0.15">
      <c r="Q301">
        <v>395044</v>
      </c>
      <c r="R301" t="s">
        <v>998</v>
      </c>
      <c r="S301" t="s">
        <v>999</v>
      </c>
      <c r="T301" t="s">
        <v>1000</v>
      </c>
      <c r="U301">
        <v>39</v>
      </c>
    </row>
    <row r="302" spans="17:21" x14ac:dyDescent="0.15">
      <c r="Q302">
        <v>397031</v>
      </c>
      <c r="S302" t="s">
        <v>1001</v>
      </c>
      <c r="T302" t="s">
        <v>1002</v>
      </c>
      <c r="U302">
        <v>39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181"/>
  <sheetViews>
    <sheetView showGridLines="0" tabSelected="1" view="pageBreakPreview" zoomScaleNormal="50" zoomScaleSheetLayoutView="100" workbookViewId="0">
      <selection activeCell="D3" sqref="D3:F3"/>
    </sheetView>
  </sheetViews>
  <sheetFormatPr defaultRowHeight="24" customHeight="1" x14ac:dyDescent="0.15"/>
  <cols>
    <col min="1" max="1" width="3.25" style="7" customWidth="1"/>
    <col min="2" max="2" width="8.625" style="7" customWidth="1"/>
    <col min="3" max="3" width="16.125" style="7" customWidth="1"/>
    <col min="4" max="4" width="22" style="7" customWidth="1"/>
    <col min="5" max="5" width="4.625" style="7" customWidth="1"/>
    <col min="6" max="6" width="13.375" style="7" customWidth="1"/>
    <col min="7" max="7" width="13.375" style="37" customWidth="1"/>
    <col min="8" max="11" width="13.375" style="7" customWidth="1"/>
    <col min="12" max="13" width="15" style="12" customWidth="1"/>
    <col min="14" max="14" width="15" style="12" hidden="1" customWidth="1"/>
    <col min="15" max="22" width="4.375" style="7" hidden="1" customWidth="1"/>
    <col min="23" max="23" width="12.375" style="7" hidden="1" customWidth="1"/>
    <col min="24" max="24" width="13" style="7" hidden="1" customWidth="1"/>
    <col min="25" max="25" width="6.625" style="15" hidden="1" customWidth="1"/>
    <col min="26" max="29" width="6.625" style="16" hidden="1" customWidth="1"/>
    <col min="30" max="32" width="6.5" style="16" hidden="1" customWidth="1"/>
    <col min="33" max="33" width="0" style="7" hidden="1" customWidth="1"/>
    <col min="34" max="16384" width="9" style="7"/>
  </cols>
  <sheetData>
    <row r="1" spans="1:32" ht="24" customHeight="1" thickBot="1" x14ac:dyDescent="0.2">
      <c r="A1" s="52" t="s">
        <v>64</v>
      </c>
      <c r="B1" s="52"/>
      <c r="C1" s="52"/>
      <c r="D1" s="52"/>
      <c r="E1" s="52"/>
      <c r="F1" s="52"/>
      <c r="G1" s="8"/>
      <c r="H1" s="9"/>
      <c r="I1" s="10"/>
      <c r="J1" s="9"/>
      <c r="K1" s="10"/>
      <c r="L1" s="11"/>
      <c r="Y1" s="13"/>
      <c r="Z1" s="14"/>
      <c r="AA1" s="14"/>
      <c r="AB1" s="14"/>
      <c r="AC1" s="14"/>
      <c r="AD1" s="14"/>
    </row>
    <row r="2" spans="1:32" ht="24" customHeight="1" thickBot="1" x14ac:dyDescent="0.2">
      <c r="A2" s="123" t="s">
        <v>2061</v>
      </c>
      <c r="B2" s="53"/>
      <c r="C2" s="53"/>
      <c r="D2" s="53"/>
      <c r="E2" s="53"/>
      <c r="F2" s="53"/>
      <c r="G2" s="17"/>
      <c r="H2" s="18" t="s">
        <v>83</v>
      </c>
      <c r="I2" s="19">
        <f>COUNTA(H11:H55,J11:J55,L11:L55)</f>
        <v>0</v>
      </c>
      <c r="J2" s="18" t="s">
        <v>82</v>
      </c>
      <c r="K2" s="19" t="str">
        <f>IF(D3="",0,I2*IF(LEFT(D4,2)="小学",300,IF(LEFT(D4,2)="中学",400,IF(LEFT(D4,2)="一般",500))))&amp;"円"</f>
        <v>0円</v>
      </c>
      <c r="L2" s="20"/>
      <c r="M2" s="20"/>
      <c r="N2" s="20"/>
      <c r="Y2" s="15">
        <v>1</v>
      </c>
      <c r="Z2" s="16" t="str">
        <f t="shared" ref="Z2:Z46" si="0">IF(COUNTIF(O:O,Y2),INDEX(W:W,MATCH(Y2,O:O,0)),"")</f>
        <v/>
      </c>
      <c r="AA2" s="16" t="str">
        <f t="shared" ref="AA2:AA46" si="1">IF(COUNTIF(P:P,Y2),INDEX(W:W,MATCH(Y2,P:P,0)),"")</f>
        <v/>
      </c>
      <c r="AB2" s="16" t="str">
        <f t="shared" ref="AB2:AB46" si="2">IF(COUNTIF(Q:Q,Y2),INDEX(W:W,MATCH(Y2,Q:Q,0)),"")</f>
        <v/>
      </c>
      <c r="AC2" s="16" t="str">
        <f t="shared" ref="AC2:AC46" si="3">IF(COUNTIF(R:R,Y2),INDEX(W:W,MATCH(Y2,R:R,0)),"")</f>
        <v/>
      </c>
      <c r="AD2" s="16" t="str">
        <f>IF(COUNTIF(S:S,Y2),INDEX(W:W,MATCH(Y2,S:S,0)),"")</f>
        <v/>
      </c>
      <c r="AE2" s="16" t="str">
        <f>IF(COUNTIF(T:T,Y2),INDEX(W:W,MATCH(Y2,T:T,0)),"")</f>
        <v/>
      </c>
      <c r="AF2" s="16" t="str">
        <f>IF(COUNTIF(U:U,Y2),INDEX(W:W,MATCH(Y2,U:U,0)),"")</f>
        <v/>
      </c>
    </row>
    <row r="3" spans="1:32" ht="24" customHeight="1" thickTop="1" x14ac:dyDescent="0.15">
      <c r="A3" s="21" t="s">
        <v>0</v>
      </c>
      <c r="B3" s="21"/>
      <c r="C3" s="21"/>
      <c r="D3" s="120"/>
      <c r="E3" s="120"/>
      <c r="F3" s="120"/>
      <c r="G3" s="33"/>
      <c r="H3" s="23" t="s">
        <v>106</v>
      </c>
      <c r="I3" s="24"/>
      <c r="J3" s="24"/>
      <c r="K3" s="25"/>
      <c r="L3" s="27"/>
      <c r="M3" s="10"/>
      <c r="N3" s="10"/>
      <c r="Y3" s="15">
        <v>2</v>
      </c>
      <c r="Z3" s="16" t="str">
        <f t="shared" si="0"/>
        <v/>
      </c>
      <c r="AA3" s="16" t="str">
        <f t="shared" si="1"/>
        <v/>
      </c>
      <c r="AB3" s="16" t="str">
        <f t="shared" si="2"/>
        <v/>
      </c>
      <c r="AC3" s="16" t="str">
        <f t="shared" si="3"/>
        <v/>
      </c>
      <c r="AD3" s="16" t="str">
        <f t="shared" ref="AD3:AD33" si="4">IF(COUNTIF(S:S,Y3),INDEX(W:W,MATCH(Y3,S:S,0)),"")</f>
        <v/>
      </c>
      <c r="AE3" s="16" t="str">
        <f t="shared" ref="AE3:AE66" si="5">IF(COUNTIF(T:T,Y3),INDEX(W:W,MATCH(Y3,T:T,0)),"")</f>
        <v/>
      </c>
      <c r="AF3" s="16" t="str">
        <f t="shared" ref="AF3:AF66" si="6">IF(COUNTIF(U:U,Y3),INDEX(W:W,MATCH(Y3,U:U,0)),"")</f>
        <v/>
      </c>
    </row>
    <row r="4" spans="1:32" ht="24" customHeight="1" x14ac:dyDescent="0.15">
      <c r="A4" s="21" t="s">
        <v>98</v>
      </c>
      <c r="B4" s="21"/>
      <c r="C4" s="21"/>
      <c r="D4" s="120"/>
      <c r="E4" s="120"/>
      <c r="F4" s="120"/>
      <c r="G4" s="33"/>
      <c r="H4" s="26" t="s">
        <v>105</v>
      </c>
      <c r="I4" s="27"/>
      <c r="J4" s="27"/>
      <c r="K4" s="28"/>
      <c r="L4" s="110"/>
      <c r="M4" s="77"/>
      <c r="N4" s="77"/>
      <c r="Y4" s="15">
        <v>3</v>
      </c>
      <c r="Z4" s="16" t="str">
        <f t="shared" si="0"/>
        <v/>
      </c>
      <c r="AA4" s="16" t="str">
        <f t="shared" si="1"/>
        <v/>
      </c>
      <c r="AB4" s="16" t="str">
        <f t="shared" si="2"/>
        <v/>
      </c>
      <c r="AC4" s="16" t="str">
        <f t="shared" si="3"/>
        <v/>
      </c>
      <c r="AD4" s="16" t="str">
        <f t="shared" si="4"/>
        <v/>
      </c>
      <c r="AE4" s="16" t="str">
        <f t="shared" si="5"/>
        <v/>
      </c>
      <c r="AF4" s="16" t="str">
        <f t="shared" si="6"/>
        <v/>
      </c>
    </row>
    <row r="5" spans="1:32" ht="24" customHeight="1" x14ac:dyDescent="0.15">
      <c r="A5" s="21" t="s">
        <v>84</v>
      </c>
      <c r="B5" s="21"/>
      <c r="C5" s="21"/>
      <c r="D5" s="120"/>
      <c r="E5" s="120"/>
      <c r="F5" s="29" t="s">
        <v>1</v>
      </c>
      <c r="G5" s="30"/>
      <c r="H5" s="26" t="s">
        <v>2062</v>
      </c>
      <c r="I5" s="27"/>
      <c r="J5" s="27"/>
      <c r="K5" s="28"/>
      <c r="L5" s="110"/>
      <c r="M5" s="77"/>
      <c r="N5" s="77"/>
      <c r="Y5" s="15">
        <v>4</v>
      </c>
      <c r="Z5" s="16" t="str">
        <f t="shared" si="0"/>
        <v/>
      </c>
      <c r="AA5" s="16" t="str">
        <f t="shared" si="1"/>
        <v/>
      </c>
      <c r="AB5" s="16" t="str">
        <f t="shared" si="2"/>
        <v/>
      </c>
      <c r="AC5" s="16" t="str">
        <f t="shared" si="3"/>
        <v/>
      </c>
      <c r="AD5" s="16" t="str">
        <f t="shared" si="4"/>
        <v/>
      </c>
      <c r="AE5" s="16" t="str">
        <f t="shared" si="5"/>
        <v/>
      </c>
      <c r="AF5" s="16" t="str">
        <f t="shared" si="6"/>
        <v/>
      </c>
    </row>
    <row r="6" spans="1:32" ht="24" customHeight="1" x14ac:dyDescent="0.15">
      <c r="A6" s="21" t="s">
        <v>85</v>
      </c>
      <c r="B6" s="21"/>
      <c r="C6" s="21"/>
      <c r="D6" s="119"/>
      <c r="E6" s="119"/>
      <c r="F6" s="119"/>
      <c r="G6" s="43"/>
      <c r="H6" s="26" t="s">
        <v>107</v>
      </c>
      <c r="I6" s="27"/>
      <c r="J6" s="27"/>
      <c r="K6" s="28"/>
      <c r="L6" s="110"/>
      <c r="M6" s="77"/>
      <c r="N6" s="77"/>
      <c r="Y6" s="15">
        <v>5</v>
      </c>
      <c r="Z6" s="16" t="str">
        <f t="shared" si="0"/>
        <v/>
      </c>
      <c r="AA6" s="16" t="str">
        <f t="shared" si="1"/>
        <v/>
      </c>
      <c r="AB6" s="16" t="str">
        <f t="shared" si="2"/>
        <v/>
      </c>
      <c r="AC6" s="16" t="str">
        <f t="shared" si="3"/>
        <v/>
      </c>
      <c r="AD6" s="16" t="str">
        <f t="shared" si="4"/>
        <v/>
      </c>
      <c r="AE6" s="16" t="str">
        <f t="shared" si="5"/>
        <v/>
      </c>
      <c r="AF6" s="16" t="str">
        <f t="shared" si="6"/>
        <v/>
      </c>
    </row>
    <row r="7" spans="1:32" ht="24" customHeight="1" x14ac:dyDescent="0.15">
      <c r="A7" s="21" t="s">
        <v>2</v>
      </c>
      <c r="B7" s="21"/>
      <c r="C7" s="21"/>
      <c r="D7" s="120"/>
      <c r="E7" s="120"/>
      <c r="F7" s="32" t="s">
        <v>1</v>
      </c>
      <c r="G7" s="33"/>
      <c r="H7" s="109" t="s">
        <v>108</v>
      </c>
      <c r="I7" s="27"/>
      <c r="J7" s="27"/>
      <c r="K7" s="28"/>
      <c r="L7" s="27"/>
      <c r="M7" s="10"/>
      <c r="N7" s="10"/>
      <c r="Y7" s="15">
        <v>6</v>
      </c>
      <c r="Z7" s="16" t="str">
        <f t="shared" si="0"/>
        <v/>
      </c>
      <c r="AA7" s="16" t="str">
        <f t="shared" si="1"/>
        <v/>
      </c>
      <c r="AB7" s="16" t="str">
        <f t="shared" si="2"/>
        <v/>
      </c>
      <c r="AC7" s="16" t="str">
        <f t="shared" si="3"/>
        <v/>
      </c>
      <c r="AD7" s="16" t="str">
        <f t="shared" si="4"/>
        <v/>
      </c>
      <c r="AE7" s="16" t="str">
        <f t="shared" si="5"/>
        <v/>
      </c>
      <c r="AF7" s="16" t="str">
        <f t="shared" si="6"/>
        <v/>
      </c>
    </row>
    <row r="8" spans="1:32" ht="24" customHeight="1" thickBot="1" x14ac:dyDescent="0.2">
      <c r="H8" s="111" t="s">
        <v>111</v>
      </c>
      <c r="I8" s="35"/>
      <c r="J8" s="35"/>
      <c r="K8" s="36"/>
      <c r="L8" s="38"/>
      <c r="M8" s="38"/>
      <c r="N8" s="38"/>
      <c r="Y8" s="15">
        <v>7</v>
      </c>
      <c r="Z8" s="16" t="str">
        <f t="shared" si="0"/>
        <v/>
      </c>
      <c r="AA8" s="16" t="str">
        <f t="shared" si="1"/>
        <v/>
      </c>
      <c r="AB8" s="16" t="str">
        <f t="shared" si="2"/>
        <v/>
      </c>
      <c r="AC8" s="16" t="str">
        <f t="shared" si="3"/>
        <v/>
      </c>
      <c r="AD8" s="16" t="str">
        <f t="shared" si="4"/>
        <v/>
      </c>
      <c r="AE8" s="16" t="str">
        <f t="shared" si="5"/>
        <v/>
      </c>
      <c r="AF8" s="16" t="str">
        <f t="shared" si="6"/>
        <v/>
      </c>
    </row>
    <row r="9" spans="1:32" ht="24" customHeight="1" thickTop="1" x14ac:dyDescent="0.15">
      <c r="A9" s="88"/>
      <c r="B9" s="75" t="s">
        <v>6</v>
      </c>
      <c r="C9" s="102"/>
      <c r="D9" s="103"/>
      <c r="E9" s="103"/>
      <c r="F9" s="104"/>
      <c r="G9" s="104"/>
      <c r="H9" s="105"/>
      <c r="I9" s="103"/>
      <c r="J9" s="106"/>
      <c r="K9" s="105"/>
      <c r="L9" s="107"/>
      <c r="M9" s="107"/>
      <c r="N9" s="101"/>
      <c r="O9" s="64" t="s">
        <v>2058</v>
      </c>
      <c r="P9" s="51"/>
      <c r="Q9" s="51"/>
      <c r="R9" s="51"/>
      <c r="S9" s="67"/>
      <c r="T9" s="51"/>
      <c r="U9" s="67"/>
      <c r="Y9" s="15">
        <v>8</v>
      </c>
      <c r="Z9" s="16" t="str">
        <f t="shared" si="0"/>
        <v/>
      </c>
      <c r="AA9" s="16" t="str">
        <f t="shared" si="1"/>
        <v/>
      </c>
      <c r="AB9" s="16" t="str">
        <f t="shared" si="2"/>
        <v/>
      </c>
      <c r="AC9" s="16" t="str">
        <f t="shared" si="3"/>
        <v/>
      </c>
      <c r="AD9" s="16" t="str">
        <f t="shared" si="4"/>
        <v/>
      </c>
      <c r="AE9" s="16" t="str">
        <f t="shared" si="5"/>
        <v/>
      </c>
      <c r="AF9" s="16" t="str">
        <f t="shared" si="6"/>
        <v/>
      </c>
    </row>
    <row r="10" spans="1:32" ht="24" customHeight="1" x14ac:dyDescent="0.15">
      <c r="A10" s="40"/>
      <c r="B10" s="40" t="s">
        <v>86</v>
      </c>
      <c r="C10" s="40" t="s">
        <v>3</v>
      </c>
      <c r="D10" s="41" t="s">
        <v>87</v>
      </c>
      <c r="E10" s="40" t="s">
        <v>5</v>
      </c>
      <c r="F10" s="40" t="s">
        <v>4</v>
      </c>
      <c r="G10" s="40" t="s">
        <v>112</v>
      </c>
      <c r="H10" s="42" t="s">
        <v>55</v>
      </c>
      <c r="I10" s="42" t="s">
        <v>56</v>
      </c>
      <c r="J10" s="42" t="s">
        <v>60</v>
      </c>
      <c r="K10" s="42" t="s">
        <v>56</v>
      </c>
      <c r="L10" s="42" t="s">
        <v>61</v>
      </c>
      <c r="M10" s="42" t="s">
        <v>56</v>
      </c>
      <c r="N10" s="42" t="s">
        <v>2057</v>
      </c>
      <c r="O10" s="14" t="s">
        <v>2052</v>
      </c>
      <c r="P10" s="14" t="s">
        <v>2053</v>
      </c>
      <c r="Q10" s="14" t="s">
        <v>2054</v>
      </c>
      <c r="R10" s="14" t="s">
        <v>2055</v>
      </c>
      <c r="S10" s="14" t="s">
        <v>2056</v>
      </c>
      <c r="T10" s="56" t="s">
        <v>2065</v>
      </c>
      <c r="U10" s="56" t="s">
        <v>2066</v>
      </c>
      <c r="V10" s="37"/>
      <c r="W10" s="37"/>
      <c r="X10" s="37"/>
      <c r="Y10" s="15">
        <v>9</v>
      </c>
      <c r="Z10" s="16" t="str">
        <f t="shared" si="0"/>
        <v/>
      </c>
      <c r="AA10" s="16" t="str">
        <f t="shared" si="1"/>
        <v/>
      </c>
      <c r="AB10" s="16" t="str">
        <f t="shared" si="2"/>
        <v/>
      </c>
      <c r="AC10" s="16" t="str">
        <f t="shared" si="3"/>
        <v/>
      </c>
      <c r="AD10" s="16" t="str">
        <f t="shared" si="4"/>
        <v/>
      </c>
      <c r="AE10" s="16" t="str">
        <f t="shared" si="5"/>
        <v/>
      </c>
      <c r="AF10" s="16" t="str">
        <f t="shared" si="6"/>
        <v/>
      </c>
    </row>
    <row r="11" spans="1:32" ht="24" customHeight="1" x14ac:dyDescent="0.15">
      <c r="A11" s="88">
        <v>1</v>
      </c>
      <c r="B11" s="90"/>
      <c r="C11" s="91"/>
      <c r="D11" s="92"/>
      <c r="E11" s="84"/>
      <c r="F11" s="85"/>
      <c r="G11" s="95"/>
      <c r="H11" s="112"/>
      <c r="I11" s="113"/>
      <c r="J11" s="114"/>
      <c r="K11" s="113"/>
      <c r="L11" s="112"/>
      <c r="M11" s="113"/>
      <c r="N11" s="76" t="str">
        <f>ASC(PHONETIC(D11))</f>
        <v/>
      </c>
      <c r="O11" s="16" t="str">
        <f>IF(AND(E11&gt;=1,E11&lt;5),1,"")</f>
        <v/>
      </c>
      <c r="P11" s="16" t="str">
        <f>IF(E11&gt;4,1,"")</f>
        <v/>
      </c>
      <c r="Q11" s="16"/>
      <c r="R11" s="16"/>
      <c r="S11" s="16" t="str">
        <f>IF(E11&gt;4,1,"")</f>
        <v/>
      </c>
      <c r="T11" s="16" t="str">
        <f>IF(AND(E11&gt;=1,E11&lt;3),1,"")</f>
        <v/>
      </c>
      <c r="U11" s="16"/>
      <c r="V11" s="7" t="str">
        <f>IF(C11&lt;&gt;"",1,"")</f>
        <v/>
      </c>
      <c r="W11" s="7" t="str">
        <f>B11&amp;C11&amp;""</f>
        <v/>
      </c>
      <c r="X11" s="7" t="str">
        <f>IF(C11="","",100000000+VLOOKUP(G11,コード!N:O,2,FALSE)*1000000+申し込み表!B11*10)</f>
        <v/>
      </c>
      <c r="Y11" s="15">
        <v>10</v>
      </c>
      <c r="Z11" s="16" t="str">
        <f t="shared" si="0"/>
        <v/>
      </c>
      <c r="AA11" s="16" t="str">
        <f t="shared" si="1"/>
        <v/>
      </c>
      <c r="AB11" s="16" t="str">
        <f t="shared" si="2"/>
        <v/>
      </c>
      <c r="AC11" s="16" t="str">
        <f t="shared" si="3"/>
        <v/>
      </c>
      <c r="AD11" s="16" t="str">
        <f t="shared" si="4"/>
        <v/>
      </c>
      <c r="AE11" s="16" t="str">
        <f t="shared" si="5"/>
        <v/>
      </c>
      <c r="AF11" s="16" t="str">
        <f t="shared" si="6"/>
        <v/>
      </c>
    </row>
    <row r="12" spans="1:32" ht="24" customHeight="1" x14ac:dyDescent="0.15">
      <c r="A12" s="88">
        <v>2</v>
      </c>
      <c r="B12" s="90"/>
      <c r="C12" s="91"/>
      <c r="D12" s="92"/>
      <c r="E12" s="84"/>
      <c r="F12" s="85"/>
      <c r="G12" s="95"/>
      <c r="H12" s="112"/>
      <c r="I12" s="113"/>
      <c r="J12" s="114"/>
      <c r="K12" s="113"/>
      <c r="L12" s="112"/>
      <c r="M12" s="113"/>
      <c r="N12" s="76" t="str">
        <f t="shared" ref="N12:N55" si="7">ASC(PHONETIC(D12))</f>
        <v/>
      </c>
      <c r="O12" s="16" t="str">
        <f>IF(AND(E12&gt;=1,E12&lt;5),MAX($O$11:O11)+1,"")</f>
        <v/>
      </c>
      <c r="P12" s="16" t="str">
        <f>IF(AND(E12&gt;4),MAX($P$11:P11)+1,"")</f>
        <v/>
      </c>
      <c r="Q12" s="16"/>
      <c r="R12" s="16"/>
      <c r="S12" s="16" t="str">
        <f>IF(AND(E12&gt;4),MAX($S$11:S11)+1,"")</f>
        <v/>
      </c>
      <c r="T12" s="16" t="str">
        <f>IF(AND(E12&gt;=1,E12&lt;3),MAX($T$11:T11)+1,"")</f>
        <v/>
      </c>
      <c r="U12" s="16"/>
      <c r="V12" s="7" t="str">
        <f>IF(C12&lt;&gt;"",MAX($V$11:V11)+1,"")</f>
        <v/>
      </c>
      <c r="W12" s="7" t="str">
        <f t="shared" ref="W12:W55" si="8">B12&amp;C12&amp;""</f>
        <v/>
      </c>
      <c r="X12" s="7" t="str">
        <f>IF(C12="","",100000000+VLOOKUP(G12,コード!N:O,2,FALSE)*1000000+申し込み表!B12*10)</f>
        <v/>
      </c>
      <c r="Y12" s="15">
        <v>11</v>
      </c>
      <c r="Z12" s="16" t="str">
        <f t="shared" si="0"/>
        <v/>
      </c>
      <c r="AA12" s="16" t="str">
        <f t="shared" si="1"/>
        <v/>
      </c>
      <c r="AB12" s="16" t="str">
        <f t="shared" si="2"/>
        <v/>
      </c>
      <c r="AC12" s="16" t="str">
        <f t="shared" si="3"/>
        <v/>
      </c>
      <c r="AD12" s="16" t="str">
        <f t="shared" si="4"/>
        <v/>
      </c>
      <c r="AE12" s="16" t="str">
        <f t="shared" si="5"/>
        <v/>
      </c>
      <c r="AF12" s="16" t="str">
        <f t="shared" si="6"/>
        <v/>
      </c>
    </row>
    <row r="13" spans="1:32" s="37" customFormat="1" ht="24" customHeight="1" x14ac:dyDescent="0.15">
      <c r="A13" s="88">
        <v>3</v>
      </c>
      <c r="B13" s="90"/>
      <c r="C13" s="91"/>
      <c r="D13" s="92"/>
      <c r="E13" s="84"/>
      <c r="F13" s="85"/>
      <c r="G13" s="95"/>
      <c r="H13" s="112"/>
      <c r="I13" s="113"/>
      <c r="J13" s="114"/>
      <c r="K13" s="113"/>
      <c r="L13" s="112"/>
      <c r="M13" s="113"/>
      <c r="N13" s="76" t="str">
        <f t="shared" si="7"/>
        <v/>
      </c>
      <c r="O13" s="16" t="str">
        <f>IF(AND(E13&gt;=1,E13&lt;5),MAX($O$11:O12)+1,"")</f>
        <v/>
      </c>
      <c r="P13" s="16" t="str">
        <f>IF(AND(E13&gt;4),MAX($P$11:P12)+1,"")</f>
        <v/>
      </c>
      <c r="Q13" s="16"/>
      <c r="R13" s="16"/>
      <c r="S13" s="16" t="str">
        <f>IF(AND(E13&gt;4),MAX($S$11:S12)+1,"")</f>
        <v/>
      </c>
      <c r="T13" s="16" t="str">
        <f>IF(AND(E13&gt;=1,E13&lt;3),MAX($T$11:T12)+1,"")</f>
        <v/>
      </c>
      <c r="U13" s="16"/>
      <c r="V13" s="7" t="str">
        <f>IF(C13&lt;&gt;"",MAX($V$11:V12)+1,"")</f>
        <v/>
      </c>
      <c r="W13" s="7" t="str">
        <f t="shared" si="8"/>
        <v/>
      </c>
      <c r="X13" s="7" t="str">
        <f>IF(C13="","",100000000+VLOOKUP(G13,コード!N:O,2,FALSE)*1000000+申し込み表!B13*10)</f>
        <v/>
      </c>
      <c r="Y13" s="15">
        <v>12</v>
      </c>
      <c r="Z13" s="16" t="str">
        <f t="shared" si="0"/>
        <v/>
      </c>
      <c r="AA13" s="16" t="str">
        <f t="shared" si="1"/>
        <v/>
      </c>
      <c r="AB13" s="16" t="str">
        <f t="shared" si="2"/>
        <v/>
      </c>
      <c r="AC13" s="16" t="str">
        <f t="shared" si="3"/>
        <v/>
      </c>
      <c r="AD13" s="16" t="str">
        <f t="shared" si="4"/>
        <v/>
      </c>
      <c r="AE13" s="16" t="str">
        <f t="shared" si="5"/>
        <v/>
      </c>
      <c r="AF13" s="16" t="str">
        <f t="shared" si="6"/>
        <v/>
      </c>
    </row>
    <row r="14" spans="1:32" s="37" customFormat="1" ht="24" customHeight="1" x14ac:dyDescent="0.15">
      <c r="A14" s="88">
        <v>4</v>
      </c>
      <c r="B14" s="90"/>
      <c r="C14" s="91"/>
      <c r="D14" s="92"/>
      <c r="E14" s="84"/>
      <c r="F14" s="85"/>
      <c r="G14" s="95"/>
      <c r="H14" s="112"/>
      <c r="I14" s="113"/>
      <c r="J14" s="114"/>
      <c r="K14" s="113"/>
      <c r="L14" s="112"/>
      <c r="M14" s="113"/>
      <c r="N14" s="76" t="str">
        <f t="shared" si="7"/>
        <v/>
      </c>
      <c r="O14" s="16" t="str">
        <f>IF(AND(E14&gt;=1,E14&lt;5),MAX($O$11:O13)+1,"")</f>
        <v/>
      </c>
      <c r="P14" s="16" t="str">
        <f>IF(AND(E14&gt;4),MAX($P$11:P13)+1,"")</f>
        <v/>
      </c>
      <c r="Q14" s="16"/>
      <c r="R14" s="16"/>
      <c r="S14" s="16" t="str">
        <f>IF(AND(E14&gt;4),MAX($S$11:S13)+1,"")</f>
        <v/>
      </c>
      <c r="T14" s="16" t="str">
        <f>IF(AND(E14&gt;=1,E14&lt;3),MAX($T$11:T13)+1,"")</f>
        <v/>
      </c>
      <c r="U14" s="16"/>
      <c r="V14" s="7" t="str">
        <f>IF(C14&lt;&gt;"",MAX($V$11:V13)+1,"")</f>
        <v/>
      </c>
      <c r="W14" s="7" t="str">
        <f t="shared" si="8"/>
        <v/>
      </c>
      <c r="X14" s="7" t="str">
        <f>IF(C14="","",100000000+VLOOKUP(G14,コード!N:O,2,FALSE)*1000000+申し込み表!B14*10)</f>
        <v/>
      </c>
      <c r="Y14" s="15">
        <v>13</v>
      </c>
      <c r="Z14" s="16" t="str">
        <f t="shared" si="0"/>
        <v/>
      </c>
      <c r="AA14" s="16" t="str">
        <f t="shared" si="1"/>
        <v/>
      </c>
      <c r="AB14" s="16" t="str">
        <f t="shared" si="2"/>
        <v/>
      </c>
      <c r="AC14" s="16" t="str">
        <f t="shared" si="3"/>
        <v/>
      </c>
      <c r="AD14" s="16" t="str">
        <f t="shared" si="4"/>
        <v/>
      </c>
      <c r="AE14" s="16" t="str">
        <f t="shared" si="5"/>
        <v/>
      </c>
      <c r="AF14" s="16" t="str">
        <f t="shared" si="6"/>
        <v/>
      </c>
    </row>
    <row r="15" spans="1:32" ht="24" customHeight="1" x14ac:dyDescent="0.15">
      <c r="A15" s="88">
        <v>5</v>
      </c>
      <c r="B15" s="90"/>
      <c r="C15" s="91"/>
      <c r="D15" s="92"/>
      <c r="E15" s="84"/>
      <c r="F15" s="85"/>
      <c r="G15" s="95"/>
      <c r="H15" s="112"/>
      <c r="I15" s="113"/>
      <c r="J15" s="114"/>
      <c r="K15" s="113"/>
      <c r="L15" s="112"/>
      <c r="M15" s="113"/>
      <c r="N15" s="76" t="str">
        <f t="shared" si="7"/>
        <v/>
      </c>
      <c r="O15" s="16" t="str">
        <f>IF(AND(E15&gt;=1,E15&lt;5),MAX($O$11:O14)+1,"")</f>
        <v/>
      </c>
      <c r="P15" s="16" t="str">
        <f>IF(AND(E15&gt;4),MAX($P$11:P14)+1,"")</f>
        <v/>
      </c>
      <c r="Q15" s="16"/>
      <c r="R15" s="16"/>
      <c r="S15" s="16" t="str">
        <f>IF(AND(E15&gt;4),MAX($S$11:S14)+1,"")</f>
        <v/>
      </c>
      <c r="T15" s="16" t="str">
        <f>IF(AND(E15&gt;=1,E15&lt;3),MAX($T$11:T14)+1,"")</f>
        <v/>
      </c>
      <c r="U15" s="16"/>
      <c r="V15" s="7" t="str">
        <f>IF(C15&lt;&gt;"",MAX($V$11:V14)+1,"")</f>
        <v/>
      </c>
      <c r="W15" s="7" t="str">
        <f t="shared" si="8"/>
        <v/>
      </c>
      <c r="X15" s="7" t="str">
        <f>IF(C15="","",100000000+VLOOKUP(G15,コード!N:O,2,FALSE)*1000000+申し込み表!B15*10)</f>
        <v/>
      </c>
      <c r="Y15" s="15">
        <v>14</v>
      </c>
      <c r="Z15" s="16" t="str">
        <f t="shared" si="0"/>
        <v/>
      </c>
      <c r="AA15" s="16" t="str">
        <f t="shared" si="1"/>
        <v/>
      </c>
      <c r="AB15" s="16" t="str">
        <f t="shared" si="2"/>
        <v/>
      </c>
      <c r="AC15" s="16" t="str">
        <f t="shared" si="3"/>
        <v/>
      </c>
      <c r="AD15" s="16" t="str">
        <f t="shared" si="4"/>
        <v/>
      </c>
      <c r="AE15" s="16" t="str">
        <f t="shared" si="5"/>
        <v/>
      </c>
      <c r="AF15" s="16" t="str">
        <f t="shared" si="6"/>
        <v/>
      </c>
    </row>
    <row r="16" spans="1:32" ht="24" customHeight="1" x14ac:dyDescent="0.15">
      <c r="A16" s="88">
        <v>6</v>
      </c>
      <c r="B16" s="90"/>
      <c r="C16" s="91"/>
      <c r="D16" s="92"/>
      <c r="E16" s="84"/>
      <c r="F16" s="85"/>
      <c r="G16" s="95"/>
      <c r="H16" s="112"/>
      <c r="I16" s="113"/>
      <c r="J16" s="114"/>
      <c r="K16" s="113"/>
      <c r="L16" s="112"/>
      <c r="M16" s="113"/>
      <c r="N16" s="76" t="str">
        <f t="shared" si="7"/>
        <v/>
      </c>
      <c r="O16" s="16" t="str">
        <f>IF(AND(E16&gt;=1,E16&lt;5),MAX($O$11:O15)+1,"")</f>
        <v/>
      </c>
      <c r="P16" s="16" t="str">
        <f>IF(AND(E16&gt;4),MAX($P$11:P15)+1,"")</f>
        <v/>
      </c>
      <c r="Q16" s="16"/>
      <c r="R16" s="16"/>
      <c r="S16" s="16" t="str">
        <f>IF(AND(E16&gt;4),MAX($S$11:S15)+1,"")</f>
        <v/>
      </c>
      <c r="T16" s="16" t="str">
        <f>IF(AND(E16&gt;=1,E16&lt;3),MAX($T$11:T15)+1,"")</f>
        <v/>
      </c>
      <c r="U16" s="16"/>
      <c r="V16" s="7" t="str">
        <f>IF(C16&lt;&gt;"",MAX($V$11:V15)+1,"")</f>
        <v/>
      </c>
      <c r="W16" s="7" t="str">
        <f t="shared" si="8"/>
        <v/>
      </c>
      <c r="X16" s="7" t="str">
        <f>IF(C16="","",100000000+VLOOKUP(G16,コード!N:O,2,FALSE)*1000000+申し込み表!B16*10)</f>
        <v/>
      </c>
      <c r="Y16" s="15">
        <v>15</v>
      </c>
      <c r="Z16" s="16" t="str">
        <f t="shared" si="0"/>
        <v/>
      </c>
      <c r="AA16" s="16" t="str">
        <f t="shared" si="1"/>
        <v/>
      </c>
      <c r="AB16" s="16" t="str">
        <f t="shared" si="2"/>
        <v/>
      </c>
      <c r="AC16" s="16" t="str">
        <f t="shared" si="3"/>
        <v/>
      </c>
      <c r="AD16" s="16" t="str">
        <f t="shared" si="4"/>
        <v/>
      </c>
      <c r="AE16" s="16" t="str">
        <f t="shared" si="5"/>
        <v/>
      </c>
      <c r="AF16" s="16" t="str">
        <f t="shared" si="6"/>
        <v/>
      </c>
    </row>
    <row r="17" spans="1:32" ht="24" customHeight="1" x14ac:dyDescent="0.15">
      <c r="A17" s="88">
        <v>7</v>
      </c>
      <c r="B17" s="90"/>
      <c r="C17" s="91"/>
      <c r="D17" s="92"/>
      <c r="E17" s="84"/>
      <c r="F17" s="85"/>
      <c r="G17" s="95"/>
      <c r="H17" s="112"/>
      <c r="I17" s="113"/>
      <c r="J17" s="114"/>
      <c r="K17" s="113"/>
      <c r="L17" s="112"/>
      <c r="M17" s="113"/>
      <c r="N17" s="76" t="str">
        <f t="shared" si="7"/>
        <v/>
      </c>
      <c r="O17" s="16" t="str">
        <f>IF(AND(E17&gt;=1,E17&lt;5),MAX($O$11:O16)+1,"")</f>
        <v/>
      </c>
      <c r="P17" s="16" t="str">
        <f>IF(AND(E17&gt;4),MAX($P$11:P16)+1,"")</f>
        <v/>
      </c>
      <c r="Q17" s="16"/>
      <c r="R17" s="16"/>
      <c r="S17" s="16" t="str">
        <f>IF(AND(E17&gt;4),MAX($S$11:S16)+1,"")</f>
        <v/>
      </c>
      <c r="T17" s="16" t="str">
        <f>IF(AND(E17&gt;=1,E17&lt;3),MAX($T$11:T16)+1,"")</f>
        <v/>
      </c>
      <c r="U17" s="16"/>
      <c r="V17" s="7" t="str">
        <f>IF(C17&lt;&gt;"",MAX($V$11:V16)+1,"")</f>
        <v/>
      </c>
      <c r="W17" s="7" t="str">
        <f t="shared" si="8"/>
        <v/>
      </c>
      <c r="X17" s="7" t="str">
        <f>IF(C17="","",100000000+VLOOKUP(G17,コード!N:O,2,FALSE)*1000000+申し込み表!B17*10)</f>
        <v/>
      </c>
      <c r="Y17" s="15">
        <v>16</v>
      </c>
      <c r="Z17" s="16" t="str">
        <f t="shared" si="0"/>
        <v/>
      </c>
      <c r="AA17" s="16" t="str">
        <f t="shared" si="1"/>
        <v/>
      </c>
      <c r="AB17" s="16" t="str">
        <f t="shared" si="2"/>
        <v/>
      </c>
      <c r="AC17" s="16" t="str">
        <f t="shared" si="3"/>
        <v/>
      </c>
      <c r="AD17" s="16" t="str">
        <f t="shared" si="4"/>
        <v/>
      </c>
      <c r="AE17" s="16" t="str">
        <f t="shared" si="5"/>
        <v/>
      </c>
      <c r="AF17" s="16" t="str">
        <f t="shared" si="6"/>
        <v/>
      </c>
    </row>
    <row r="18" spans="1:32" ht="24" customHeight="1" x14ac:dyDescent="0.15">
      <c r="A18" s="88">
        <v>8</v>
      </c>
      <c r="B18" s="90"/>
      <c r="C18" s="91"/>
      <c r="D18" s="92"/>
      <c r="E18" s="84"/>
      <c r="F18" s="85"/>
      <c r="G18" s="95"/>
      <c r="H18" s="112"/>
      <c r="I18" s="113"/>
      <c r="J18" s="114"/>
      <c r="K18" s="113"/>
      <c r="L18" s="112"/>
      <c r="M18" s="113"/>
      <c r="N18" s="76" t="str">
        <f t="shared" si="7"/>
        <v/>
      </c>
      <c r="O18" s="16" t="str">
        <f>IF(AND(E18&gt;=1,E18&lt;5),MAX($O$11:O17)+1,"")</f>
        <v/>
      </c>
      <c r="P18" s="16" t="str">
        <f>IF(AND(E18&gt;4),MAX($P$11:P17)+1,"")</f>
        <v/>
      </c>
      <c r="Q18" s="16"/>
      <c r="R18" s="16"/>
      <c r="S18" s="16" t="str">
        <f>IF(AND(E18&gt;4),MAX($S$11:S17)+1,"")</f>
        <v/>
      </c>
      <c r="T18" s="16" t="str">
        <f>IF(AND(E18&gt;=1,E18&lt;3),MAX($T$11:T17)+1,"")</f>
        <v/>
      </c>
      <c r="U18" s="16"/>
      <c r="V18" s="7" t="str">
        <f>IF(C18&lt;&gt;"",MAX($V$11:V17)+1,"")</f>
        <v/>
      </c>
      <c r="W18" s="7" t="str">
        <f t="shared" si="8"/>
        <v/>
      </c>
      <c r="X18" s="7" t="str">
        <f>IF(C18="","",100000000+VLOOKUP(G18,コード!N:O,2,FALSE)*1000000+申し込み表!B18*10)</f>
        <v/>
      </c>
      <c r="Y18" s="15">
        <v>17</v>
      </c>
      <c r="Z18" s="16" t="str">
        <f t="shared" si="0"/>
        <v/>
      </c>
      <c r="AA18" s="16" t="str">
        <f t="shared" si="1"/>
        <v/>
      </c>
      <c r="AB18" s="16" t="str">
        <f t="shared" si="2"/>
        <v/>
      </c>
      <c r="AC18" s="16" t="str">
        <f t="shared" si="3"/>
        <v/>
      </c>
      <c r="AD18" s="16" t="str">
        <f t="shared" si="4"/>
        <v/>
      </c>
      <c r="AE18" s="16" t="str">
        <f t="shared" si="5"/>
        <v/>
      </c>
      <c r="AF18" s="16" t="str">
        <f t="shared" si="6"/>
        <v/>
      </c>
    </row>
    <row r="19" spans="1:32" ht="24" customHeight="1" x14ac:dyDescent="0.15">
      <c r="A19" s="88">
        <v>9</v>
      </c>
      <c r="B19" s="90"/>
      <c r="C19" s="91"/>
      <c r="D19" s="92"/>
      <c r="E19" s="84"/>
      <c r="F19" s="85"/>
      <c r="G19" s="95"/>
      <c r="H19" s="112"/>
      <c r="I19" s="113"/>
      <c r="J19" s="114"/>
      <c r="K19" s="113"/>
      <c r="L19" s="112"/>
      <c r="M19" s="113"/>
      <c r="N19" s="76" t="str">
        <f t="shared" si="7"/>
        <v/>
      </c>
      <c r="O19" s="16" t="str">
        <f>IF(AND(E19&gt;=1,E19&lt;5),MAX($O$11:O18)+1,"")</f>
        <v/>
      </c>
      <c r="P19" s="16" t="str">
        <f>IF(AND(E19&gt;4),MAX($P$11:P18)+1,"")</f>
        <v/>
      </c>
      <c r="Q19" s="16"/>
      <c r="R19" s="16"/>
      <c r="S19" s="16" t="str">
        <f>IF(AND(E19&gt;4),MAX($S$11:S18)+1,"")</f>
        <v/>
      </c>
      <c r="T19" s="16" t="str">
        <f>IF(AND(E19&gt;=1,E19&lt;3),MAX($T$11:T18)+1,"")</f>
        <v/>
      </c>
      <c r="U19" s="16"/>
      <c r="V19" s="7" t="str">
        <f>IF(C19&lt;&gt;"",MAX($V$11:V18)+1,"")</f>
        <v/>
      </c>
      <c r="W19" s="7" t="str">
        <f t="shared" si="8"/>
        <v/>
      </c>
      <c r="X19" s="7" t="str">
        <f>IF(C19="","",100000000+VLOOKUP(G19,コード!N:O,2,FALSE)*1000000+申し込み表!B19*10)</f>
        <v/>
      </c>
      <c r="Y19" s="15">
        <v>18</v>
      </c>
      <c r="Z19" s="16" t="str">
        <f t="shared" si="0"/>
        <v/>
      </c>
      <c r="AA19" s="16" t="str">
        <f t="shared" si="1"/>
        <v/>
      </c>
      <c r="AB19" s="16" t="str">
        <f t="shared" si="2"/>
        <v/>
      </c>
      <c r="AC19" s="16" t="str">
        <f t="shared" si="3"/>
        <v/>
      </c>
      <c r="AD19" s="16" t="str">
        <f t="shared" si="4"/>
        <v/>
      </c>
      <c r="AE19" s="16" t="str">
        <f t="shared" si="5"/>
        <v/>
      </c>
      <c r="AF19" s="16" t="str">
        <f t="shared" si="6"/>
        <v/>
      </c>
    </row>
    <row r="20" spans="1:32" ht="24" customHeight="1" x14ac:dyDescent="0.15">
      <c r="A20" s="88">
        <v>10</v>
      </c>
      <c r="B20" s="90"/>
      <c r="C20" s="91"/>
      <c r="D20" s="92"/>
      <c r="E20" s="84"/>
      <c r="F20" s="85"/>
      <c r="G20" s="95"/>
      <c r="H20" s="112"/>
      <c r="I20" s="113"/>
      <c r="J20" s="114"/>
      <c r="K20" s="113"/>
      <c r="L20" s="112"/>
      <c r="M20" s="113"/>
      <c r="N20" s="76" t="str">
        <f t="shared" si="7"/>
        <v/>
      </c>
      <c r="O20" s="16" t="str">
        <f>IF(AND(E20&gt;=1,E20&lt;5),MAX($O$11:O19)+1,"")</f>
        <v/>
      </c>
      <c r="P20" s="16" t="str">
        <f>IF(AND(E20&gt;4),MAX($P$11:P19)+1,"")</f>
        <v/>
      </c>
      <c r="Q20" s="16"/>
      <c r="R20" s="16"/>
      <c r="S20" s="16" t="str">
        <f>IF(AND(E20&gt;4),MAX($S$11:S19)+1,"")</f>
        <v/>
      </c>
      <c r="T20" s="16" t="str">
        <f>IF(AND(E20&gt;=1,E20&lt;3),MAX($T$11:T19)+1,"")</f>
        <v/>
      </c>
      <c r="U20" s="16"/>
      <c r="V20" s="7" t="str">
        <f>IF(C20&lt;&gt;"",MAX($V$11:V19)+1,"")</f>
        <v/>
      </c>
      <c r="W20" s="7" t="str">
        <f t="shared" si="8"/>
        <v/>
      </c>
      <c r="X20" s="7" t="str">
        <f>IF(C20="","",100000000+VLOOKUP(G20,コード!N:O,2,FALSE)*1000000+申し込み表!B20*10)</f>
        <v/>
      </c>
      <c r="Y20" s="15">
        <v>19</v>
      </c>
      <c r="Z20" s="16" t="str">
        <f t="shared" si="0"/>
        <v/>
      </c>
      <c r="AA20" s="16" t="str">
        <f t="shared" si="1"/>
        <v/>
      </c>
      <c r="AB20" s="16" t="str">
        <f t="shared" si="2"/>
        <v/>
      </c>
      <c r="AC20" s="16" t="str">
        <f t="shared" si="3"/>
        <v/>
      </c>
      <c r="AD20" s="16" t="str">
        <f t="shared" si="4"/>
        <v/>
      </c>
      <c r="AE20" s="16" t="str">
        <f t="shared" si="5"/>
        <v/>
      </c>
      <c r="AF20" s="16" t="str">
        <f t="shared" si="6"/>
        <v/>
      </c>
    </row>
    <row r="21" spans="1:32" ht="24" customHeight="1" x14ac:dyDescent="0.15">
      <c r="A21" s="88">
        <v>11</v>
      </c>
      <c r="B21" s="90"/>
      <c r="C21" s="91"/>
      <c r="D21" s="92"/>
      <c r="E21" s="84"/>
      <c r="F21" s="85"/>
      <c r="G21" s="95"/>
      <c r="H21" s="112"/>
      <c r="I21" s="113"/>
      <c r="J21" s="114"/>
      <c r="K21" s="113"/>
      <c r="L21" s="112"/>
      <c r="M21" s="113"/>
      <c r="N21" s="76" t="str">
        <f t="shared" si="7"/>
        <v/>
      </c>
      <c r="O21" s="16" t="str">
        <f>IF(AND(E21&gt;=1,E21&lt;5),MAX($O$11:O20)+1,"")</f>
        <v/>
      </c>
      <c r="P21" s="16" t="str">
        <f>IF(AND(E21&gt;4),MAX($P$11:P20)+1,"")</f>
        <v/>
      </c>
      <c r="Q21" s="16"/>
      <c r="R21" s="16"/>
      <c r="S21" s="16" t="str">
        <f>IF(AND(E21&gt;4),MAX($S$11:S20)+1,"")</f>
        <v/>
      </c>
      <c r="T21" s="16" t="str">
        <f>IF(AND(E21&gt;=1,E21&lt;3),MAX($T$11:T20)+1,"")</f>
        <v/>
      </c>
      <c r="U21" s="16"/>
      <c r="V21" s="7" t="str">
        <f>IF(C21&lt;&gt;"",MAX($V$11:V20)+1,"")</f>
        <v/>
      </c>
      <c r="W21" s="7" t="str">
        <f t="shared" si="8"/>
        <v/>
      </c>
      <c r="X21" s="7" t="str">
        <f>IF(C21="","",100000000+VLOOKUP(G21,コード!N:O,2,FALSE)*1000000+申し込み表!B21*10)</f>
        <v/>
      </c>
      <c r="Y21" s="15">
        <v>20</v>
      </c>
      <c r="Z21" s="16" t="str">
        <f t="shared" si="0"/>
        <v/>
      </c>
      <c r="AA21" s="16" t="str">
        <f t="shared" si="1"/>
        <v/>
      </c>
      <c r="AB21" s="16" t="str">
        <f t="shared" si="2"/>
        <v/>
      </c>
      <c r="AC21" s="16" t="str">
        <f t="shared" si="3"/>
        <v/>
      </c>
      <c r="AD21" s="16" t="str">
        <f t="shared" si="4"/>
        <v/>
      </c>
      <c r="AE21" s="16" t="str">
        <f t="shared" si="5"/>
        <v/>
      </c>
      <c r="AF21" s="16" t="str">
        <f t="shared" si="6"/>
        <v/>
      </c>
    </row>
    <row r="22" spans="1:32" ht="24" customHeight="1" x14ac:dyDescent="0.15">
      <c r="A22" s="88">
        <v>12</v>
      </c>
      <c r="B22" s="90"/>
      <c r="C22" s="91"/>
      <c r="D22" s="92"/>
      <c r="E22" s="84"/>
      <c r="F22" s="85"/>
      <c r="G22" s="95"/>
      <c r="H22" s="112"/>
      <c r="I22" s="113"/>
      <c r="J22" s="114"/>
      <c r="K22" s="113"/>
      <c r="L22" s="112"/>
      <c r="M22" s="113"/>
      <c r="N22" s="76" t="str">
        <f t="shared" si="7"/>
        <v/>
      </c>
      <c r="O22" s="16" t="str">
        <f>IF(AND(E22&gt;=1,E22&lt;5),MAX($O$11:O21)+1,"")</f>
        <v/>
      </c>
      <c r="P22" s="16" t="str">
        <f>IF(AND(E22&gt;4),MAX($P$11:P21)+1,"")</f>
        <v/>
      </c>
      <c r="Q22" s="16"/>
      <c r="R22" s="16"/>
      <c r="S22" s="16" t="str">
        <f>IF(AND(E22&gt;4),MAX($S$11:S21)+1,"")</f>
        <v/>
      </c>
      <c r="T22" s="16" t="str">
        <f>IF(AND(E22&gt;=1,E22&lt;3),MAX($T$11:T21)+1,"")</f>
        <v/>
      </c>
      <c r="U22" s="16"/>
      <c r="V22" s="7" t="str">
        <f>IF(C22&lt;&gt;"",MAX($V$11:V21)+1,"")</f>
        <v/>
      </c>
      <c r="W22" s="7" t="str">
        <f t="shared" si="8"/>
        <v/>
      </c>
      <c r="X22" s="7" t="str">
        <f>IF(C22="","",100000000+VLOOKUP(G22,コード!N:O,2,FALSE)*1000000+申し込み表!B22*10)</f>
        <v/>
      </c>
      <c r="Y22" s="15">
        <v>21</v>
      </c>
      <c r="Z22" s="16" t="str">
        <f t="shared" si="0"/>
        <v/>
      </c>
      <c r="AA22" s="16" t="str">
        <f t="shared" si="1"/>
        <v/>
      </c>
      <c r="AB22" s="16" t="str">
        <f t="shared" si="2"/>
        <v/>
      </c>
      <c r="AC22" s="16" t="str">
        <f t="shared" si="3"/>
        <v/>
      </c>
      <c r="AD22" s="16" t="str">
        <f t="shared" si="4"/>
        <v/>
      </c>
      <c r="AE22" s="16" t="str">
        <f t="shared" si="5"/>
        <v/>
      </c>
      <c r="AF22" s="16" t="str">
        <f t="shared" si="6"/>
        <v/>
      </c>
    </row>
    <row r="23" spans="1:32" ht="24" customHeight="1" x14ac:dyDescent="0.15">
      <c r="A23" s="88">
        <v>13</v>
      </c>
      <c r="B23" s="90"/>
      <c r="C23" s="91"/>
      <c r="D23" s="92"/>
      <c r="E23" s="84"/>
      <c r="F23" s="85"/>
      <c r="G23" s="95"/>
      <c r="H23" s="112"/>
      <c r="I23" s="113"/>
      <c r="J23" s="114"/>
      <c r="K23" s="113"/>
      <c r="L23" s="112"/>
      <c r="M23" s="113"/>
      <c r="N23" s="76" t="str">
        <f t="shared" si="7"/>
        <v/>
      </c>
      <c r="O23" s="16" t="str">
        <f>IF(AND(E23&gt;=1,E23&lt;5),MAX($O$11:O22)+1,"")</f>
        <v/>
      </c>
      <c r="P23" s="16" t="str">
        <f>IF(AND(E23&gt;4),MAX($P$11:P22)+1,"")</f>
        <v/>
      </c>
      <c r="Q23" s="16"/>
      <c r="R23" s="16"/>
      <c r="S23" s="16" t="str">
        <f>IF(AND(E23&gt;4),MAX($S$11:S22)+1,"")</f>
        <v/>
      </c>
      <c r="T23" s="16" t="str">
        <f>IF(AND(E23&gt;=1,E23&lt;3),MAX($T$11:T22)+1,"")</f>
        <v/>
      </c>
      <c r="U23" s="16"/>
      <c r="V23" s="7" t="str">
        <f>IF(C23&lt;&gt;"",MAX($V$11:V22)+1,"")</f>
        <v/>
      </c>
      <c r="W23" s="7" t="str">
        <f t="shared" si="8"/>
        <v/>
      </c>
      <c r="X23" s="7" t="str">
        <f>IF(C23="","",100000000+VLOOKUP(G23,コード!N:O,2,FALSE)*1000000+申し込み表!B23*10)</f>
        <v/>
      </c>
      <c r="Y23" s="15">
        <v>22</v>
      </c>
      <c r="Z23" s="16" t="str">
        <f t="shared" si="0"/>
        <v/>
      </c>
      <c r="AA23" s="16" t="str">
        <f t="shared" si="1"/>
        <v/>
      </c>
      <c r="AB23" s="16" t="str">
        <f t="shared" si="2"/>
        <v/>
      </c>
      <c r="AC23" s="16" t="str">
        <f t="shared" si="3"/>
        <v/>
      </c>
      <c r="AD23" s="16" t="str">
        <f t="shared" si="4"/>
        <v/>
      </c>
      <c r="AE23" s="16" t="str">
        <f t="shared" si="5"/>
        <v/>
      </c>
      <c r="AF23" s="16" t="str">
        <f t="shared" si="6"/>
        <v/>
      </c>
    </row>
    <row r="24" spans="1:32" ht="24" customHeight="1" x14ac:dyDescent="0.15">
      <c r="A24" s="88">
        <v>14</v>
      </c>
      <c r="B24" s="90"/>
      <c r="C24" s="91"/>
      <c r="D24" s="92"/>
      <c r="E24" s="84"/>
      <c r="F24" s="85"/>
      <c r="G24" s="95"/>
      <c r="H24" s="112"/>
      <c r="I24" s="113"/>
      <c r="J24" s="114"/>
      <c r="K24" s="113"/>
      <c r="L24" s="112"/>
      <c r="M24" s="113"/>
      <c r="N24" s="76" t="str">
        <f t="shared" si="7"/>
        <v/>
      </c>
      <c r="O24" s="16" t="str">
        <f>IF(AND(E24&gt;=1,E24&lt;5),MAX($O$11:O23)+1,"")</f>
        <v/>
      </c>
      <c r="P24" s="16" t="str">
        <f>IF(AND(E24&gt;4),MAX($P$11:P23)+1,"")</f>
        <v/>
      </c>
      <c r="Q24" s="16"/>
      <c r="R24" s="16"/>
      <c r="S24" s="16" t="str">
        <f>IF(AND(E24&gt;4),MAX($S$11:S23)+1,"")</f>
        <v/>
      </c>
      <c r="T24" s="16" t="str">
        <f>IF(AND(E24&gt;=1,E24&lt;3),MAX($T$11:T23)+1,"")</f>
        <v/>
      </c>
      <c r="U24" s="16"/>
      <c r="V24" s="7" t="str">
        <f>IF(C24&lt;&gt;"",MAX($V$11:V23)+1,"")</f>
        <v/>
      </c>
      <c r="W24" s="7" t="str">
        <f t="shared" si="8"/>
        <v/>
      </c>
      <c r="X24" s="7" t="str">
        <f>IF(C24="","",100000000+VLOOKUP(G24,コード!N:O,2,FALSE)*1000000+申し込み表!B24*10)</f>
        <v/>
      </c>
      <c r="Y24" s="15">
        <v>23</v>
      </c>
      <c r="Z24" s="16" t="str">
        <f t="shared" si="0"/>
        <v/>
      </c>
      <c r="AA24" s="16" t="str">
        <f t="shared" si="1"/>
        <v/>
      </c>
      <c r="AB24" s="16" t="str">
        <f t="shared" si="2"/>
        <v/>
      </c>
      <c r="AC24" s="16" t="str">
        <f t="shared" si="3"/>
        <v/>
      </c>
      <c r="AD24" s="16" t="str">
        <f t="shared" si="4"/>
        <v/>
      </c>
      <c r="AE24" s="16" t="str">
        <f t="shared" si="5"/>
        <v/>
      </c>
      <c r="AF24" s="16" t="str">
        <f t="shared" si="6"/>
        <v/>
      </c>
    </row>
    <row r="25" spans="1:32" ht="24" customHeight="1" x14ac:dyDescent="0.15">
      <c r="A25" s="88">
        <v>15</v>
      </c>
      <c r="B25" s="90"/>
      <c r="C25" s="91"/>
      <c r="D25" s="92"/>
      <c r="E25" s="84"/>
      <c r="F25" s="85"/>
      <c r="G25" s="95"/>
      <c r="H25" s="112"/>
      <c r="I25" s="113"/>
      <c r="J25" s="114"/>
      <c r="K25" s="113"/>
      <c r="L25" s="112"/>
      <c r="M25" s="113"/>
      <c r="N25" s="76" t="str">
        <f t="shared" si="7"/>
        <v/>
      </c>
      <c r="O25" s="16" t="str">
        <f>IF(AND(E25&gt;=1,E25&lt;5),MAX($O$11:O24)+1,"")</f>
        <v/>
      </c>
      <c r="P25" s="16" t="str">
        <f>IF(AND(E25&gt;4),MAX($P$11:P24)+1,"")</f>
        <v/>
      </c>
      <c r="Q25" s="16"/>
      <c r="R25" s="16"/>
      <c r="S25" s="16" t="str">
        <f>IF(AND(E25&gt;4),MAX($S$11:S24)+1,"")</f>
        <v/>
      </c>
      <c r="T25" s="16" t="str">
        <f>IF(AND(E25&gt;=1,E25&lt;3),MAX($T$11:T24)+1,"")</f>
        <v/>
      </c>
      <c r="U25" s="16"/>
      <c r="V25" s="7" t="str">
        <f>IF(C25&lt;&gt;"",MAX($V$11:V24)+1,"")</f>
        <v/>
      </c>
      <c r="W25" s="7" t="str">
        <f t="shared" si="8"/>
        <v/>
      </c>
      <c r="X25" s="7" t="str">
        <f>IF(C25="","",100000000+VLOOKUP(G25,コード!N:O,2,FALSE)*1000000+申し込み表!B25*10)</f>
        <v/>
      </c>
      <c r="Y25" s="15">
        <v>24</v>
      </c>
      <c r="Z25" s="16" t="str">
        <f t="shared" si="0"/>
        <v/>
      </c>
      <c r="AA25" s="16" t="str">
        <f t="shared" si="1"/>
        <v/>
      </c>
      <c r="AB25" s="16" t="str">
        <f t="shared" si="2"/>
        <v/>
      </c>
      <c r="AC25" s="16" t="str">
        <f t="shared" si="3"/>
        <v/>
      </c>
      <c r="AD25" s="16" t="str">
        <f t="shared" si="4"/>
        <v/>
      </c>
      <c r="AE25" s="16" t="str">
        <f t="shared" si="5"/>
        <v/>
      </c>
      <c r="AF25" s="16" t="str">
        <f t="shared" si="6"/>
        <v/>
      </c>
    </row>
    <row r="26" spans="1:32" ht="24" customHeight="1" x14ac:dyDescent="0.15">
      <c r="A26" s="88">
        <v>16</v>
      </c>
      <c r="B26" s="90"/>
      <c r="C26" s="91"/>
      <c r="D26" s="92"/>
      <c r="E26" s="84"/>
      <c r="F26" s="85"/>
      <c r="G26" s="95"/>
      <c r="H26" s="112"/>
      <c r="I26" s="113"/>
      <c r="J26" s="114"/>
      <c r="K26" s="113"/>
      <c r="L26" s="112"/>
      <c r="M26" s="113"/>
      <c r="N26" s="76" t="str">
        <f t="shared" si="7"/>
        <v/>
      </c>
      <c r="O26" s="16" t="str">
        <f>IF(AND(E26&gt;=1,E26&lt;5),MAX($O$11:O25)+1,"")</f>
        <v/>
      </c>
      <c r="P26" s="16" t="str">
        <f>IF(AND(E26&gt;4),MAX($P$11:P25)+1,"")</f>
        <v/>
      </c>
      <c r="Q26" s="16"/>
      <c r="R26" s="16"/>
      <c r="S26" s="16" t="str">
        <f>IF(AND(E26&gt;4),MAX($S$11:S25)+1,"")</f>
        <v/>
      </c>
      <c r="T26" s="16" t="str">
        <f>IF(AND(E26&gt;=1,E26&lt;3),MAX($T$11:T25)+1,"")</f>
        <v/>
      </c>
      <c r="U26" s="16"/>
      <c r="V26" s="7" t="str">
        <f>IF(C26&lt;&gt;"",MAX($V$11:V25)+1,"")</f>
        <v/>
      </c>
      <c r="W26" s="7" t="str">
        <f t="shared" si="8"/>
        <v/>
      </c>
      <c r="X26" s="7" t="str">
        <f>IF(C26="","",100000000+VLOOKUP(G26,コード!N:O,2,FALSE)*1000000+申し込み表!B26*10)</f>
        <v/>
      </c>
      <c r="Y26" s="15">
        <v>25</v>
      </c>
      <c r="Z26" s="16" t="str">
        <f t="shared" si="0"/>
        <v/>
      </c>
      <c r="AA26" s="16" t="str">
        <f t="shared" si="1"/>
        <v/>
      </c>
      <c r="AB26" s="16" t="str">
        <f t="shared" si="2"/>
        <v/>
      </c>
      <c r="AC26" s="16" t="str">
        <f t="shared" si="3"/>
        <v/>
      </c>
      <c r="AD26" s="16" t="str">
        <f t="shared" si="4"/>
        <v/>
      </c>
      <c r="AE26" s="16" t="str">
        <f t="shared" si="5"/>
        <v/>
      </c>
      <c r="AF26" s="16" t="str">
        <f t="shared" si="6"/>
        <v/>
      </c>
    </row>
    <row r="27" spans="1:32" ht="24" customHeight="1" x14ac:dyDescent="0.15">
      <c r="A27" s="88">
        <v>17</v>
      </c>
      <c r="B27" s="90"/>
      <c r="C27" s="91"/>
      <c r="D27" s="92"/>
      <c r="E27" s="84"/>
      <c r="F27" s="85"/>
      <c r="G27" s="95"/>
      <c r="H27" s="112"/>
      <c r="I27" s="113"/>
      <c r="J27" s="114"/>
      <c r="K27" s="113"/>
      <c r="L27" s="112"/>
      <c r="M27" s="113"/>
      <c r="N27" s="76" t="str">
        <f t="shared" si="7"/>
        <v/>
      </c>
      <c r="O27" s="16" t="str">
        <f>IF(AND(E27&gt;=1,E27&lt;5),MAX($O$11:O26)+1,"")</f>
        <v/>
      </c>
      <c r="P27" s="16" t="str">
        <f>IF(AND(E27&gt;4),MAX($P$11:P26)+1,"")</f>
        <v/>
      </c>
      <c r="Q27" s="16"/>
      <c r="R27" s="16"/>
      <c r="S27" s="16" t="str">
        <f>IF(AND(E27&gt;4),MAX($S$11:S26)+1,"")</f>
        <v/>
      </c>
      <c r="T27" s="16" t="str">
        <f>IF(AND(E27&gt;=1,E27&lt;3),MAX($T$11:T26)+1,"")</f>
        <v/>
      </c>
      <c r="U27" s="16"/>
      <c r="V27" s="7" t="str">
        <f>IF(C27&lt;&gt;"",MAX($V$11:V26)+1,"")</f>
        <v/>
      </c>
      <c r="W27" s="7" t="str">
        <f t="shared" si="8"/>
        <v/>
      </c>
      <c r="X27" s="7" t="str">
        <f>IF(C27="","",100000000+VLOOKUP(G27,コード!N:O,2,FALSE)*1000000+申し込み表!B27*10)</f>
        <v/>
      </c>
      <c r="Y27" s="15">
        <v>26</v>
      </c>
      <c r="Z27" s="16" t="str">
        <f t="shared" si="0"/>
        <v/>
      </c>
      <c r="AA27" s="16" t="str">
        <f t="shared" si="1"/>
        <v/>
      </c>
      <c r="AB27" s="16" t="str">
        <f t="shared" si="2"/>
        <v/>
      </c>
      <c r="AC27" s="16" t="str">
        <f t="shared" si="3"/>
        <v/>
      </c>
      <c r="AD27" s="16" t="str">
        <f t="shared" si="4"/>
        <v/>
      </c>
      <c r="AE27" s="16" t="str">
        <f t="shared" si="5"/>
        <v/>
      </c>
      <c r="AF27" s="16" t="str">
        <f t="shared" si="6"/>
        <v/>
      </c>
    </row>
    <row r="28" spans="1:32" ht="24" customHeight="1" x14ac:dyDescent="0.15">
      <c r="A28" s="88">
        <v>18</v>
      </c>
      <c r="B28" s="90"/>
      <c r="C28" s="91"/>
      <c r="D28" s="92"/>
      <c r="E28" s="84"/>
      <c r="F28" s="85"/>
      <c r="G28" s="95"/>
      <c r="H28" s="112"/>
      <c r="I28" s="113"/>
      <c r="J28" s="114"/>
      <c r="K28" s="113"/>
      <c r="L28" s="112"/>
      <c r="M28" s="113"/>
      <c r="N28" s="76" t="str">
        <f t="shared" si="7"/>
        <v/>
      </c>
      <c r="O28" s="16" t="str">
        <f>IF(AND(E28&gt;=1,E28&lt;5),MAX($O$11:O27)+1,"")</f>
        <v/>
      </c>
      <c r="P28" s="16" t="str">
        <f>IF(AND(E28&gt;4),MAX($P$11:P27)+1,"")</f>
        <v/>
      </c>
      <c r="Q28" s="16"/>
      <c r="R28" s="16"/>
      <c r="S28" s="16" t="str">
        <f>IF(AND(E28&gt;4),MAX($S$11:S27)+1,"")</f>
        <v/>
      </c>
      <c r="T28" s="16" t="str">
        <f>IF(AND(E28&gt;=1,E28&lt;3),MAX($T$11:T27)+1,"")</f>
        <v/>
      </c>
      <c r="U28" s="16"/>
      <c r="V28" s="7" t="str">
        <f>IF(C28&lt;&gt;"",MAX($V$11:V27)+1,"")</f>
        <v/>
      </c>
      <c r="W28" s="7" t="str">
        <f t="shared" si="8"/>
        <v/>
      </c>
      <c r="X28" s="7" t="str">
        <f>IF(C28="","",100000000+VLOOKUP(G28,コード!N:O,2,FALSE)*1000000+申し込み表!B28*10)</f>
        <v/>
      </c>
      <c r="Y28" s="15">
        <v>27</v>
      </c>
      <c r="Z28" s="16" t="str">
        <f t="shared" si="0"/>
        <v/>
      </c>
      <c r="AA28" s="16" t="str">
        <f t="shared" si="1"/>
        <v/>
      </c>
      <c r="AB28" s="16" t="str">
        <f t="shared" si="2"/>
        <v/>
      </c>
      <c r="AC28" s="16" t="str">
        <f t="shared" si="3"/>
        <v/>
      </c>
      <c r="AD28" s="16" t="str">
        <f t="shared" si="4"/>
        <v/>
      </c>
      <c r="AE28" s="16" t="str">
        <f t="shared" si="5"/>
        <v/>
      </c>
      <c r="AF28" s="16" t="str">
        <f t="shared" si="6"/>
        <v/>
      </c>
    </row>
    <row r="29" spans="1:32" ht="24" customHeight="1" x14ac:dyDescent="0.15">
      <c r="A29" s="88">
        <v>19</v>
      </c>
      <c r="B29" s="90"/>
      <c r="C29" s="91"/>
      <c r="D29" s="92"/>
      <c r="E29" s="84"/>
      <c r="F29" s="85"/>
      <c r="G29" s="95"/>
      <c r="H29" s="112"/>
      <c r="I29" s="113"/>
      <c r="J29" s="114"/>
      <c r="K29" s="113"/>
      <c r="L29" s="112"/>
      <c r="M29" s="113"/>
      <c r="N29" s="76" t="str">
        <f t="shared" si="7"/>
        <v/>
      </c>
      <c r="O29" s="16" t="str">
        <f>IF(AND(E29&gt;=1,E29&lt;5),MAX($O$11:O28)+1,"")</f>
        <v/>
      </c>
      <c r="P29" s="16" t="str">
        <f>IF(AND(E29&gt;4),MAX($P$11:P28)+1,"")</f>
        <v/>
      </c>
      <c r="Q29" s="16"/>
      <c r="R29" s="16"/>
      <c r="S29" s="16" t="str">
        <f>IF(AND(E29&gt;4),MAX($S$11:S28)+1,"")</f>
        <v/>
      </c>
      <c r="T29" s="16" t="str">
        <f>IF(AND(E29&gt;=1,E29&lt;3),MAX($T$11:T28)+1,"")</f>
        <v/>
      </c>
      <c r="U29" s="16"/>
      <c r="V29" s="7" t="str">
        <f>IF(C29&lt;&gt;"",MAX($V$11:V28)+1,"")</f>
        <v/>
      </c>
      <c r="W29" s="7" t="str">
        <f t="shared" si="8"/>
        <v/>
      </c>
      <c r="X29" s="7" t="str">
        <f>IF(C29="","",100000000+VLOOKUP(G29,コード!N:O,2,FALSE)*1000000+申し込み表!B29*10)</f>
        <v/>
      </c>
      <c r="Y29" s="15">
        <v>28</v>
      </c>
      <c r="Z29" s="16" t="str">
        <f t="shared" si="0"/>
        <v/>
      </c>
      <c r="AA29" s="16" t="str">
        <f t="shared" si="1"/>
        <v/>
      </c>
      <c r="AB29" s="16" t="str">
        <f t="shared" si="2"/>
        <v/>
      </c>
      <c r="AC29" s="16" t="str">
        <f t="shared" si="3"/>
        <v/>
      </c>
      <c r="AD29" s="16" t="str">
        <f t="shared" si="4"/>
        <v/>
      </c>
      <c r="AE29" s="16" t="str">
        <f t="shared" si="5"/>
        <v/>
      </c>
      <c r="AF29" s="16" t="str">
        <f t="shared" si="6"/>
        <v/>
      </c>
    </row>
    <row r="30" spans="1:32" ht="24" customHeight="1" x14ac:dyDescent="0.15">
      <c r="A30" s="88">
        <v>20</v>
      </c>
      <c r="B30" s="90"/>
      <c r="C30" s="91"/>
      <c r="D30" s="92"/>
      <c r="E30" s="84"/>
      <c r="F30" s="85"/>
      <c r="G30" s="95"/>
      <c r="H30" s="112"/>
      <c r="I30" s="113"/>
      <c r="J30" s="114"/>
      <c r="K30" s="113"/>
      <c r="L30" s="112"/>
      <c r="M30" s="113"/>
      <c r="N30" s="76" t="str">
        <f t="shared" si="7"/>
        <v/>
      </c>
      <c r="O30" s="16" t="str">
        <f>IF(AND(E30&gt;=1,E30&lt;5),MAX($O$11:O29)+1,"")</f>
        <v/>
      </c>
      <c r="P30" s="16" t="str">
        <f>IF(AND(E30&gt;4),MAX($P$11:P29)+1,"")</f>
        <v/>
      </c>
      <c r="Q30" s="16"/>
      <c r="R30" s="16"/>
      <c r="S30" s="16" t="str">
        <f>IF(AND(E30&gt;4),MAX($S$11:S29)+1,"")</f>
        <v/>
      </c>
      <c r="T30" s="16" t="str">
        <f>IF(AND(E30&gt;=1,E30&lt;3),MAX($T$11:T29)+1,"")</f>
        <v/>
      </c>
      <c r="U30" s="16"/>
      <c r="V30" s="7" t="str">
        <f>IF(C30&lt;&gt;"",MAX($V$11:V29)+1,"")</f>
        <v/>
      </c>
      <c r="W30" s="7" t="str">
        <f t="shared" si="8"/>
        <v/>
      </c>
      <c r="X30" s="7" t="str">
        <f>IF(C30="","",100000000+VLOOKUP(G30,コード!N:O,2,FALSE)*1000000+申し込み表!B30*10)</f>
        <v/>
      </c>
      <c r="Y30" s="15">
        <v>29</v>
      </c>
      <c r="Z30" s="16" t="str">
        <f t="shared" si="0"/>
        <v/>
      </c>
      <c r="AA30" s="16" t="str">
        <f t="shared" si="1"/>
        <v/>
      </c>
      <c r="AB30" s="16" t="str">
        <f t="shared" si="2"/>
        <v/>
      </c>
      <c r="AC30" s="16" t="str">
        <f t="shared" si="3"/>
        <v/>
      </c>
      <c r="AD30" s="16" t="str">
        <f t="shared" si="4"/>
        <v/>
      </c>
      <c r="AE30" s="16" t="str">
        <f t="shared" si="5"/>
        <v/>
      </c>
      <c r="AF30" s="16" t="str">
        <f t="shared" si="6"/>
        <v/>
      </c>
    </row>
    <row r="31" spans="1:32" ht="24" customHeight="1" x14ac:dyDescent="0.15">
      <c r="A31" s="88">
        <v>21</v>
      </c>
      <c r="B31" s="90"/>
      <c r="C31" s="91"/>
      <c r="D31" s="92"/>
      <c r="E31" s="84"/>
      <c r="F31" s="85"/>
      <c r="G31" s="95"/>
      <c r="H31" s="112"/>
      <c r="I31" s="113"/>
      <c r="J31" s="114"/>
      <c r="K31" s="113"/>
      <c r="L31" s="112"/>
      <c r="M31" s="113"/>
      <c r="N31" s="76" t="str">
        <f t="shared" si="7"/>
        <v/>
      </c>
      <c r="O31" s="16" t="str">
        <f>IF(AND(E31&gt;=1,E31&lt;5),MAX($O$11:O30)+1,"")</f>
        <v/>
      </c>
      <c r="P31" s="16" t="str">
        <f>IF(AND(E31&gt;4),MAX($P$11:P30)+1,"")</f>
        <v/>
      </c>
      <c r="Q31" s="16"/>
      <c r="R31" s="16"/>
      <c r="S31" s="16" t="str">
        <f>IF(AND(E31&gt;4),MAX($S$11:S30)+1,"")</f>
        <v/>
      </c>
      <c r="T31" s="16" t="str">
        <f>IF(AND(E31&gt;=1,E31&lt;3),MAX($T$11:T30)+1,"")</f>
        <v/>
      </c>
      <c r="U31" s="16"/>
      <c r="V31" s="7" t="str">
        <f>IF(C31&lt;&gt;"",MAX($V$11:V30)+1,"")</f>
        <v/>
      </c>
      <c r="W31" s="7" t="str">
        <f t="shared" si="8"/>
        <v/>
      </c>
      <c r="X31" s="7" t="str">
        <f>IF(C31="","",100000000+VLOOKUP(G31,コード!N:O,2,FALSE)*1000000+申し込み表!B31*10)</f>
        <v/>
      </c>
      <c r="Y31" s="15">
        <v>30</v>
      </c>
      <c r="Z31" s="16" t="str">
        <f t="shared" si="0"/>
        <v/>
      </c>
      <c r="AA31" s="16" t="str">
        <f t="shared" si="1"/>
        <v/>
      </c>
      <c r="AB31" s="16" t="str">
        <f t="shared" si="2"/>
        <v/>
      </c>
      <c r="AC31" s="16" t="str">
        <f t="shared" si="3"/>
        <v/>
      </c>
      <c r="AD31" s="16" t="str">
        <f t="shared" si="4"/>
        <v/>
      </c>
      <c r="AE31" s="16" t="str">
        <f t="shared" si="5"/>
        <v/>
      </c>
      <c r="AF31" s="16" t="str">
        <f t="shared" si="6"/>
        <v/>
      </c>
    </row>
    <row r="32" spans="1:32" ht="24" customHeight="1" x14ac:dyDescent="0.15">
      <c r="A32" s="88">
        <v>22</v>
      </c>
      <c r="B32" s="90"/>
      <c r="C32" s="91"/>
      <c r="D32" s="92"/>
      <c r="E32" s="84"/>
      <c r="F32" s="85"/>
      <c r="G32" s="95"/>
      <c r="H32" s="112"/>
      <c r="I32" s="113"/>
      <c r="J32" s="114"/>
      <c r="K32" s="113"/>
      <c r="L32" s="112"/>
      <c r="M32" s="113"/>
      <c r="N32" s="76" t="str">
        <f t="shared" si="7"/>
        <v/>
      </c>
      <c r="O32" s="16" t="str">
        <f>IF(AND(E32&gt;=1,E32&lt;5),MAX($O$11:O31)+1,"")</f>
        <v/>
      </c>
      <c r="P32" s="16" t="str">
        <f>IF(AND(E32&gt;4),MAX($P$11:P31)+1,"")</f>
        <v/>
      </c>
      <c r="Q32" s="16"/>
      <c r="R32" s="16"/>
      <c r="S32" s="16" t="str">
        <f>IF(AND(E32&gt;4),MAX($S$11:S31)+1,"")</f>
        <v/>
      </c>
      <c r="T32" s="16" t="str">
        <f>IF(AND(E32&gt;=1,E32&lt;3),MAX($T$11:T31)+1,"")</f>
        <v/>
      </c>
      <c r="U32" s="16"/>
      <c r="V32" s="7" t="str">
        <f>IF(C32&lt;&gt;"",MAX($V$11:V31)+1,"")</f>
        <v/>
      </c>
      <c r="W32" s="7" t="str">
        <f t="shared" si="8"/>
        <v/>
      </c>
      <c r="X32" s="7" t="str">
        <f>IF(C32="","",100000000+VLOOKUP(G32,コード!N:O,2,FALSE)*1000000+申し込み表!B32*10)</f>
        <v/>
      </c>
      <c r="Y32" s="15">
        <v>31</v>
      </c>
      <c r="Z32" s="16" t="str">
        <f t="shared" si="0"/>
        <v/>
      </c>
      <c r="AA32" s="16" t="str">
        <f t="shared" si="1"/>
        <v/>
      </c>
      <c r="AB32" s="16" t="str">
        <f t="shared" si="2"/>
        <v/>
      </c>
      <c r="AC32" s="16" t="str">
        <f t="shared" si="3"/>
        <v/>
      </c>
      <c r="AD32" s="16" t="str">
        <f t="shared" si="4"/>
        <v/>
      </c>
      <c r="AE32" s="16" t="str">
        <f t="shared" si="5"/>
        <v/>
      </c>
      <c r="AF32" s="16" t="str">
        <f t="shared" si="6"/>
        <v/>
      </c>
    </row>
    <row r="33" spans="1:32" ht="24" customHeight="1" x14ac:dyDescent="0.15">
      <c r="A33" s="88">
        <v>23</v>
      </c>
      <c r="B33" s="90"/>
      <c r="C33" s="91"/>
      <c r="D33" s="92"/>
      <c r="E33" s="84"/>
      <c r="F33" s="85"/>
      <c r="G33" s="95"/>
      <c r="H33" s="112"/>
      <c r="I33" s="113"/>
      <c r="J33" s="114"/>
      <c r="K33" s="113"/>
      <c r="L33" s="112"/>
      <c r="M33" s="113"/>
      <c r="N33" s="76" t="str">
        <f t="shared" si="7"/>
        <v/>
      </c>
      <c r="O33" s="16" t="str">
        <f>IF(AND(E33&gt;=1,E33&lt;5),MAX($O$11:O32)+1,"")</f>
        <v/>
      </c>
      <c r="P33" s="16" t="str">
        <f>IF(AND(E33&gt;4),MAX($P$11:P32)+1,"")</f>
        <v/>
      </c>
      <c r="Q33" s="16"/>
      <c r="R33" s="16"/>
      <c r="S33" s="16" t="str">
        <f>IF(AND(E33&gt;4),MAX($S$11:S32)+1,"")</f>
        <v/>
      </c>
      <c r="T33" s="16" t="str">
        <f>IF(AND(E33&gt;=1,E33&lt;3),MAX($T$11:T32)+1,"")</f>
        <v/>
      </c>
      <c r="U33" s="16"/>
      <c r="V33" s="7" t="str">
        <f>IF(C33&lt;&gt;"",MAX($V$11:V32)+1,"")</f>
        <v/>
      </c>
      <c r="W33" s="7" t="str">
        <f t="shared" si="8"/>
        <v/>
      </c>
      <c r="X33" s="7" t="str">
        <f>IF(C33="","",100000000+VLOOKUP(G33,コード!N:O,2,FALSE)*1000000+申し込み表!B33*10)</f>
        <v/>
      </c>
      <c r="Y33" s="15">
        <v>32</v>
      </c>
      <c r="Z33" s="16" t="str">
        <f t="shared" si="0"/>
        <v/>
      </c>
      <c r="AA33" s="16" t="str">
        <f t="shared" si="1"/>
        <v/>
      </c>
      <c r="AB33" s="16" t="str">
        <f t="shared" si="2"/>
        <v/>
      </c>
      <c r="AC33" s="16" t="str">
        <f t="shared" si="3"/>
        <v/>
      </c>
      <c r="AD33" s="16" t="str">
        <f t="shared" si="4"/>
        <v/>
      </c>
      <c r="AE33" s="16" t="str">
        <f t="shared" si="5"/>
        <v/>
      </c>
      <c r="AF33" s="16" t="str">
        <f t="shared" si="6"/>
        <v/>
      </c>
    </row>
    <row r="34" spans="1:32" ht="24" customHeight="1" x14ac:dyDescent="0.15">
      <c r="A34" s="88">
        <v>24</v>
      </c>
      <c r="B34" s="90"/>
      <c r="C34" s="91"/>
      <c r="D34" s="92"/>
      <c r="E34" s="84"/>
      <c r="F34" s="85"/>
      <c r="G34" s="95"/>
      <c r="H34" s="112"/>
      <c r="I34" s="113"/>
      <c r="J34" s="114"/>
      <c r="K34" s="113"/>
      <c r="L34" s="112"/>
      <c r="M34" s="113"/>
      <c r="N34" s="76" t="str">
        <f t="shared" si="7"/>
        <v/>
      </c>
      <c r="O34" s="16" t="str">
        <f>IF(AND(E34&gt;=1,E34&lt;5),MAX($O$11:O33)+1,"")</f>
        <v/>
      </c>
      <c r="P34" s="16" t="str">
        <f>IF(AND(E34&gt;4),MAX($P$11:P33)+1,"")</f>
        <v/>
      </c>
      <c r="Q34" s="16"/>
      <c r="R34" s="16"/>
      <c r="S34" s="16" t="str">
        <f>IF(AND(E34&gt;4),MAX($S$11:S33)+1,"")</f>
        <v/>
      </c>
      <c r="T34" s="16" t="str">
        <f>IF(AND(E34&gt;=1,E34&lt;3),MAX($T$11:T33)+1,"")</f>
        <v/>
      </c>
      <c r="U34" s="16"/>
      <c r="V34" s="7" t="str">
        <f>IF(C34&lt;&gt;"",MAX($V$11:V33)+1,"")</f>
        <v/>
      </c>
      <c r="W34" s="7" t="str">
        <f t="shared" si="8"/>
        <v/>
      </c>
      <c r="X34" s="7" t="str">
        <f>IF(C34="","",100000000+VLOOKUP(G34,コード!N:O,2,FALSE)*1000000+申し込み表!B34*10)</f>
        <v/>
      </c>
      <c r="Y34" s="15">
        <v>33</v>
      </c>
      <c r="Z34" s="16" t="str">
        <f t="shared" si="0"/>
        <v/>
      </c>
      <c r="AA34" s="16" t="str">
        <f t="shared" si="1"/>
        <v/>
      </c>
      <c r="AB34" s="16" t="str">
        <f t="shared" si="2"/>
        <v/>
      </c>
      <c r="AC34" s="16" t="str">
        <f t="shared" si="3"/>
        <v/>
      </c>
      <c r="AD34" s="16" t="str">
        <f t="shared" ref="AD34:AD65" si="9">IF(COUNTIF(S:S,Y34),INDEX(W:W,MATCH(Y34,S:S,0)),"")</f>
        <v/>
      </c>
      <c r="AE34" s="16" t="str">
        <f t="shared" si="5"/>
        <v/>
      </c>
      <c r="AF34" s="16" t="str">
        <f t="shared" si="6"/>
        <v/>
      </c>
    </row>
    <row r="35" spans="1:32" ht="24" customHeight="1" x14ac:dyDescent="0.15">
      <c r="A35" s="88">
        <v>25</v>
      </c>
      <c r="B35" s="90"/>
      <c r="C35" s="91"/>
      <c r="D35" s="92"/>
      <c r="E35" s="84"/>
      <c r="F35" s="85"/>
      <c r="G35" s="95"/>
      <c r="H35" s="112"/>
      <c r="I35" s="113"/>
      <c r="J35" s="114"/>
      <c r="K35" s="113"/>
      <c r="L35" s="112"/>
      <c r="M35" s="113"/>
      <c r="N35" s="76" t="str">
        <f t="shared" si="7"/>
        <v/>
      </c>
      <c r="O35" s="16" t="str">
        <f>IF(AND(E35&gt;=1,E35&lt;5),MAX($O$11:O34)+1,"")</f>
        <v/>
      </c>
      <c r="P35" s="16" t="str">
        <f>IF(AND(E35&gt;4),MAX($P$11:P34)+1,"")</f>
        <v/>
      </c>
      <c r="Q35" s="16"/>
      <c r="R35" s="16"/>
      <c r="S35" s="16" t="str">
        <f>IF(AND(E35&gt;4),MAX($S$11:S34)+1,"")</f>
        <v/>
      </c>
      <c r="T35" s="16" t="str">
        <f>IF(AND(E35&gt;=1,E35&lt;3),MAX($T$11:T34)+1,"")</f>
        <v/>
      </c>
      <c r="U35" s="16"/>
      <c r="V35" s="7" t="str">
        <f>IF(C35&lt;&gt;"",MAX($V$11:V34)+1,"")</f>
        <v/>
      </c>
      <c r="W35" s="7" t="str">
        <f t="shared" si="8"/>
        <v/>
      </c>
      <c r="X35" s="7" t="str">
        <f>IF(C35="","",100000000+VLOOKUP(G35,コード!N:O,2,FALSE)*1000000+申し込み表!B35*10)</f>
        <v/>
      </c>
      <c r="Y35" s="15">
        <v>34</v>
      </c>
      <c r="Z35" s="16" t="str">
        <f t="shared" si="0"/>
        <v/>
      </c>
      <c r="AA35" s="16" t="str">
        <f t="shared" si="1"/>
        <v/>
      </c>
      <c r="AB35" s="16" t="str">
        <f t="shared" si="2"/>
        <v/>
      </c>
      <c r="AC35" s="16" t="str">
        <f t="shared" si="3"/>
        <v/>
      </c>
      <c r="AD35" s="16" t="str">
        <f t="shared" si="9"/>
        <v/>
      </c>
      <c r="AE35" s="16" t="str">
        <f t="shared" si="5"/>
        <v/>
      </c>
      <c r="AF35" s="16" t="str">
        <f t="shared" si="6"/>
        <v/>
      </c>
    </row>
    <row r="36" spans="1:32" ht="24" customHeight="1" x14ac:dyDescent="0.15">
      <c r="A36" s="88">
        <v>26</v>
      </c>
      <c r="B36" s="90"/>
      <c r="C36" s="91"/>
      <c r="D36" s="92"/>
      <c r="E36" s="84"/>
      <c r="F36" s="85"/>
      <c r="G36" s="95"/>
      <c r="H36" s="112"/>
      <c r="I36" s="113"/>
      <c r="J36" s="114"/>
      <c r="K36" s="113"/>
      <c r="L36" s="112"/>
      <c r="M36" s="113"/>
      <c r="N36" s="76" t="str">
        <f t="shared" si="7"/>
        <v/>
      </c>
      <c r="O36" s="16" t="str">
        <f>IF(AND(E36&gt;=1,E36&lt;5),MAX($O$11:O35)+1,"")</f>
        <v/>
      </c>
      <c r="P36" s="16" t="str">
        <f>IF(AND(E36&gt;4),MAX($P$11:P35)+1,"")</f>
        <v/>
      </c>
      <c r="Q36" s="16"/>
      <c r="R36" s="16"/>
      <c r="S36" s="16" t="str">
        <f>IF(AND(E36&gt;4),MAX($S$11:S35)+1,"")</f>
        <v/>
      </c>
      <c r="T36" s="16" t="str">
        <f>IF(AND(E36&gt;=1,E36&lt;3),MAX($T$11:T35)+1,"")</f>
        <v/>
      </c>
      <c r="U36" s="16"/>
      <c r="V36" s="7" t="str">
        <f>IF(C36&lt;&gt;"",MAX($V$11:V35)+1,"")</f>
        <v/>
      </c>
      <c r="W36" s="7" t="str">
        <f t="shared" si="8"/>
        <v/>
      </c>
      <c r="X36" s="7" t="str">
        <f>IF(C36="","",100000000+VLOOKUP(G36,コード!N:O,2,FALSE)*1000000+申し込み表!B36*10)</f>
        <v/>
      </c>
      <c r="Y36" s="15">
        <v>35</v>
      </c>
      <c r="Z36" s="16" t="str">
        <f t="shared" si="0"/>
        <v/>
      </c>
      <c r="AA36" s="16" t="str">
        <f t="shared" si="1"/>
        <v/>
      </c>
      <c r="AB36" s="16" t="str">
        <f t="shared" si="2"/>
        <v/>
      </c>
      <c r="AC36" s="16" t="str">
        <f t="shared" si="3"/>
        <v/>
      </c>
      <c r="AD36" s="16" t="str">
        <f t="shared" si="9"/>
        <v/>
      </c>
      <c r="AE36" s="16" t="str">
        <f t="shared" si="5"/>
        <v/>
      </c>
      <c r="AF36" s="16" t="str">
        <f t="shared" si="6"/>
        <v/>
      </c>
    </row>
    <row r="37" spans="1:32" ht="24" customHeight="1" x14ac:dyDescent="0.15">
      <c r="A37" s="88">
        <v>27</v>
      </c>
      <c r="B37" s="90"/>
      <c r="C37" s="91"/>
      <c r="D37" s="92"/>
      <c r="E37" s="84"/>
      <c r="F37" s="85"/>
      <c r="G37" s="95"/>
      <c r="H37" s="112"/>
      <c r="I37" s="113"/>
      <c r="J37" s="114"/>
      <c r="K37" s="113"/>
      <c r="L37" s="112"/>
      <c r="M37" s="113"/>
      <c r="N37" s="76" t="str">
        <f t="shared" si="7"/>
        <v/>
      </c>
      <c r="O37" s="16" t="str">
        <f>IF(AND(E37&gt;=1,E37&lt;5),MAX($O$11:O36)+1,"")</f>
        <v/>
      </c>
      <c r="P37" s="16" t="str">
        <f>IF(AND(E37&gt;4),MAX($P$11:P36)+1,"")</f>
        <v/>
      </c>
      <c r="Q37" s="16"/>
      <c r="R37" s="16"/>
      <c r="S37" s="16" t="str">
        <f>IF(AND(E37&gt;4),MAX($S$11:S36)+1,"")</f>
        <v/>
      </c>
      <c r="T37" s="16" t="str">
        <f>IF(AND(E37&gt;=1,E37&lt;3),MAX($T$11:T36)+1,"")</f>
        <v/>
      </c>
      <c r="U37" s="16"/>
      <c r="V37" s="7" t="str">
        <f>IF(C37&lt;&gt;"",MAX($V$11:V36)+1,"")</f>
        <v/>
      </c>
      <c r="W37" s="7" t="str">
        <f t="shared" si="8"/>
        <v/>
      </c>
      <c r="X37" s="7" t="str">
        <f>IF(C37="","",100000000+VLOOKUP(G37,コード!N:O,2,FALSE)*1000000+申し込み表!B37*10)</f>
        <v/>
      </c>
      <c r="Y37" s="15">
        <v>36</v>
      </c>
      <c r="Z37" s="16" t="str">
        <f t="shared" si="0"/>
        <v/>
      </c>
      <c r="AA37" s="16" t="str">
        <f t="shared" si="1"/>
        <v/>
      </c>
      <c r="AB37" s="16" t="str">
        <f t="shared" si="2"/>
        <v/>
      </c>
      <c r="AC37" s="16" t="str">
        <f t="shared" si="3"/>
        <v/>
      </c>
      <c r="AD37" s="16" t="str">
        <f t="shared" si="9"/>
        <v/>
      </c>
      <c r="AE37" s="16" t="str">
        <f t="shared" si="5"/>
        <v/>
      </c>
      <c r="AF37" s="16" t="str">
        <f t="shared" si="6"/>
        <v/>
      </c>
    </row>
    <row r="38" spans="1:32" ht="24" customHeight="1" x14ac:dyDescent="0.15">
      <c r="A38" s="88">
        <v>28</v>
      </c>
      <c r="B38" s="90"/>
      <c r="C38" s="91"/>
      <c r="D38" s="92"/>
      <c r="E38" s="84"/>
      <c r="F38" s="85"/>
      <c r="G38" s="95"/>
      <c r="H38" s="112"/>
      <c r="I38" s="113"/>
      <c r="J38" s="114"/>
      <c r="K38" s="113"/>
      <c r="L38" s="112"/>
      <c r="M38" s="113"/>
      <c r="N38" s="76" t="str">
        <f t="shared" si="7"/>
        <v/>
      </c>
      <c r="O38" s="16" t="str">
        <f>IF(AND(E38&gt;=1,E38&lt;5),MAX($O$11:O37)+1,"")</f>
        <v/>
      </c>
      <c r="P38" s="16" t="str">
        <f>IF(AND(E38&gt;4),MAX($P$11:P37)+1,"")</f>
        <v/>
      </c>
      <c r="Q38" s="16"/>
      <c r="R38" s="16"/>
      <c r="S38" s="16" t="str">
        <f>IF(AND(E38&gt;4),MAX($S$11:S37)+1,"")</f>
        <v/>
      </c>
      <c r="T38" s="16" t="str">
        <f>IF(AND(E38&gt;=1,E38&lt;3),MAX($T$11:T37)+1,"")</f>
        <v/>
      </c>
      <c r="U38" s="16"/>
      <c r="V38" s="7" t="str">
        <f>IF(C38&lt;&gt;"",MAX($V$11:V37)+1,"")</f>
        <v/>
      </c>
      <c r="W38" s="7" t="str">
        <f t="shared" si="8"/>
        <v/>
      </c>
      <c r="X38" s="7" t="str">
        <f>IF(C38="","",100000000+VLOOKUP(G38,コード!N:O,2,FALSE)*1000000+申し込み表!B38*10)</f>
        <v/>
      </c>
      <c r="Y38" s="15">
        <v>37</v>
      </c>
      <c r="Z38" s="16" t="str">
        <f t="shared" si="0"/>
        <v/>
      </c>
      <c r="AA38" s="16" t="str">
        <f t="shared" si="1"/>
        <v/>
      </c>
      <c r="AB38" s="16" t="str">
        <f t="shared" si="2"/>
        <v/>
      </c>
      <c r="AC38" s="16" t="str">
        <f t="shared" si="3"/>
        <v/>
      </c>
      <c r="AD38" s="16" t="str">
        <f t="shared" si="9"/>
        <v/>
      </c>
      <c r="AE38" s="16" t="str">
        <f t="shared" si="5"/>
        <v/>
      </c>
      <c r="AF38" s="16" t="str">
        <f t="shared" si="6"/>
        <v/>
      </c>
    </row>
    <row r="39" spans="1:32" ht="24" customHeight="1" x14ac:dyDescent="0.15">
      <c r="A39" s="88">
        <v>29</v>
      </c>
      <c r="B39" s="90"/>
      <c r="C39" s="91"/>
      <c r="D39" s="92"/>
      <c r="E39" s="84"/>
      <c r="F39" s="85"/>
      <c r="G39" s="95"/>
      <c r="H39" s="112"/>
      <c r="I39" s="113"/>
      <c r="J39" s="114"/>
      <c r="K39" s="113"/>
      <c r="L39" s="112"/>
      <c r="M39" s="113"/>
      <c r="N39" s="76" t="str">
        <f t="shared" si="7"/>
        <v/>
      </c>
      <c r="O39" s="16" t="str">
        <f>IF(AND(E39&gt;=1,E39&lt;5),MAX($O$11:O38)+1,"")</f>
        <v/>
      </c>
      <c r="P39" s="16" t="str">
        <f>IF(AND(E39&gt;4),MAX($P$11:P38)+1,"")</f>
        <v/>
      </c>
      <c r="Q39" s="16"/>
      <c r="R39" s="16"/>
      <c r="S39" s="16" t="str">
        <f>IF(AND(E39&gt;4),MAX($S$11:S38)+1,"")</f>
        <v/>
      </c>
      <c r="T39" s="16" t="str">
        <f>IF(AND(E39&gt;=1,E39&lt;3),MAX($T$11:T38)+1,"")</f>
        <v/>
      </c>
      <c r="U39" s="16"/>
      <c r="V39" s="7" t="str">
        <f>IF(C39&lt;&gt;"",MAX($V$11:V38)+1,"")</f>
        <v/>
      </c>
      <c r="W39" s="7" t="str">
        <f t="shared" si="8"/>
        <v/>
      </c>
      <c r="X39" s="7" t="str">
        <f>IF(C39="","",100000000+VLOOKUP(G39,コード!N:O,2,FALSE)*1000000+申し込み表!B39*10)</f>
        <v/>
      </c>
      <c r="Y39" s="15">
        <v>38</v>
      </c>
      <c r="Z39" s="16" t="str">
        <f t="shared" si="0"/>
        <v/>
      </c>
      <c r="AA39" s="16" t="str">
        <f t="shared" si="1"/>
        <v/>
      </c>
      <c r="AB39" s="16" t="str">
        <f t="shared" si="2"/>
        <v/>
      </c>
      <c r="AC39" s="16" t="str">
        <f t="shared" si="3"/>
        <v/>
      </c>
      <c r="AD39" s="16" t="str">
        <f t="shared" si="9"/>
        <v/>
      </c>
      <c r="AE39" s="16" t="str">
        <f t="shared" si="5"/>
        <v/>
      </c>
      <c r="AF39" s="16" t="str">
        <f t="shared" si="6"/>
        <v/>
      </c>
    </row>
    <row r="40" spans="1:32" ht="24" customHeight="1" x14ac:dyDescent="0.15">
      <c r="A40" s="88">
        <v>30</v>
      </c>
      <c r="B40" s="90"/>
      <c r="C40" s="91"/>
      <c r="D40" s="92"/>
      <c r="E40" s="84"/>
      <c r="F40" s="85"/>
      <c r="G40" s="95"/>
      <c r="H40" s="112"/>
      <c r="I40" s="113"/>
      <c r="J40" s="114"/>
      <c r="K40" s="113"/>
      <c r="L40" s="112"/>
      <c r="M40" s="113"/>
      <c r="N40" s="76" t="str">
        <f t="shared" si="7"/>
        <v/>
      </c>
      <c r="O40" s="16" t="str">
        <f>IF(AND(E40&gt;=1,E40&lt;5),MAX($O$11:O39)+1,"")</f>
        <v/>
      </c>
      <c r="P40" s="16" t="str">
        <f>IF(AND(E40&gt;4),MAX($P$11:P39)+1,"")</f>
        <v/>
      </c>
      <c r="Q40" s="16"/>
      <c r="R40" s="16"/>
      <c r="S40" s="16" t="str">
        <f>IF(AND(E40&gt;4),MAX($S$11:S39)+1,"")</f>
        <v/>
      </c>
      <c r="T40" s="16" t="str">
        <f>IF(AND(E40&gt;=1,E40&lt;3),MAX($T$11:T39)+1,"")</f>
        <v/>
      </c>
      <c r="U40" s="16"/>
      <c r="V40" s="7" t="str">
        <f>IF(C40&lt;&gt;"",MAX($V$11:V39)+1,"")</f>
        <v/>
      </c>
      <c r="W40" s="7" t="str">
        <f t="shared" si="8"/>
        <v/>
      </c>
      <c r="X40" s="7" t="str">
        <f>IF(C40="","",100000000+VLOOKUP(G40,コード!N:O,2,FALSE)*1000000+申し込み表!B40*10)</f>
        <v/>
      </c>
      <c r="Y40" s="15">
        <v>39</v>
      </c>
      <c r="Z40" s="16" t="str">
        <f t="shared" si="0"/>
        <v/>
      </c>
      <c r="AA40" s="16" t="str">
        <f t="shared" si="1"/>
        <v/>
      </c>
      <c r="AB40" s="16" t="str">
        <f t="shared" si="2"/>
        <v/>
      </c>
      <c r="AC40" s="16" t="str">
        <f t="shared" si="3"/>
        <v/>
      </c>
      <c r="AD40" s="16" t="str">
        <f t="shared" si="9"/>
        <v/>
      </c>
      <c r="AE40" s="16" t="str">
        <f t="shared" si="5"/>
        <v/>
      </c>
      <c r="AF40" s="16" t="str">
        <f t="shared" si="6"/>
        <v/>
      </c>
    </row>
    <row r="41" spans="1:32" ht="24" customHeight="1" x14ac:dyDescent="0.15">
      <c r="A41" s="88">
        <v>31</v>
      </c>
      <c r="B41" s="90"/>
      <c r="C41" s="91"/>
      <c r="D41" s="92"/>
      <c r="E41" s="84"/>
      <c r="F41" s="85"/>
      <c r="G41" s="95"/>
      <c r="H41" s="112"/>
      <c r="I41" s="113"/>
      <c r="J41" s="114"/>
      <c r="K41" s="113"/>
      <c r="L41" s="112"/>
      <c r="M41" s="113"/>
      <c r="N41" s="76" t="str">
        <f t="shared" si="7"/>
        <v/>
      </c>
      <c r="O41" s="16" t="str">
        <f>IF(AND(E41&gt;=1,E41&lt;5),MAX($O$11:O40)+1,"")</f>
        <v/>
      </c>
      <c r="P41" s="16" t="str">
        <f>IF(AND(E41&gt;4),MAX($P$11:P40)+1,"")</f>
        <v/>
      </c>
      <c r="Q41" s="16"/>
      <c r="R41" s="16"/>
      <c r="S41" s="16" t="str">
        <f>IF(AND(E41&gt;4),MAX($S$11:S40)+1,"")</f>
        <v/>
      </c>
      <c r="T41" s="16" t="str">
        <f>IF(AND(E41&gt;=1,E41&lt;3),MAX($T$11:T40)+1,"")</f>
        <v/>
      </c>
      <c r="U41" s="16"/>
      <c r="V41" s="7" t="str">
        <f>IF(C41&lt;&gt;"",MAX($V$11:V40)+1,"")</f>
        <v/>
      </c>
      <c r="W41" s="7" t="str">
        <f t="shared" si="8"/>
        <v/>
      </c>
      <c r="X41" s="7" t="str">
        <f>IF(C41="","",100000000+VLOOKUP(G41,コード!N:O,2,FALSE)*1000000+申し込み表!B41*10)</f>
        <v/>
      </c>
      <c r="Y41" s="15">
        <v>40</v>
      </c>
      <c r="Z41" s="16" t="str">
        <f t="shared" si="0"/>
        <v/>
      </c>
      <c r="AA41" s="16" t="str">
        <f t="shared" si="1"/>
        <v/>
      </c>
      <c r="AB41" s="16" t="str">
        <f t="shared" si="2"/>
        <v/>
      </c>
      <c r="AC41" s="16" t="str">
        <f t="shared" si="3"/>
        <v/>
      </c>
      <c r="AD41" s="16" t="str">
        <f t="shared" si="9"/>
        <v/>
      </c>
      <c r="AE41" s="16" t="str">
        <f t="shared" si="5"/>
        <v/>
      </c>
      <c r="AF41" s="16" t="str">
        <f t="shared" si="6"/>
        <v/>
      </c>
    </row>
    <row r="42" spans="1:32" ht="24" customHeight="1" x14ac:dyDescent="0.15">
      <c r="A42" s="88">
        <v>32</v>
      </c>
      <c r="B42" s="90"/>
      <c r="C42" s="91"/>
      <c r="D42" s="92"/>
      <c r="E42" s="84"/>
      <c r="F42" s="85"/>
      <c r="G42" s="95"/>
      <c r="H42" s="112"/>
      <c r="I42" s="113"/>
      <c r="J42" s="114"/>
      <c r="K42" s="113"/>
      <c r="L42" s="112"/>
      <c r="M42" s="113"/>
      <c r="N42" s="76" t="str">
        <f t="shared" si="7"/>
        <v/>
      </c>
      <c r="O42" s="16" t="str">
        <f>IF(AND(E42&gt;=1,E42&lt;5),MAX($O$11:O41)+1,"")</f>
        <v/>
      </c>
      <c r="P42" s="16" t="str">
        <f>IF(AND(E42&gt;4),MAX($P$11:P41)+1,"")</f>
        <v/>
      </c>
      <c r="Q42" s="16"/>
      <c r="R42" s="16"/>
      <c r="S42" s="16" t="str">
        <f>IF(AND(E42&gt;4),MAX($S$11:S41)+1,"")</f>
        <v/>
      </c>
      <c r="T42" s="16" t="str">
        <f>IF(AND(E42&gt;=1,E42&lt;3),MAX($T$11:T41)+1,"")</f>
        <v/>
      </c>
      <c r="U42" s="16"/>
      <c r="V42" s="7" t="str">
        <f>IF(C42&lt;&gt;"",MAX($V$11:V41)+1,"")</f>
        <v/>
      </c>
      <c r="W42" s="7" t="str">
        <f t="shared" si="8"/>
        <v/>
      </c>
      <c r="X42" s="7" t="str">
        <f>IF(C42="","",100000000+VLOOKUP(G42,コード!N:O,2,FALSE)*1000000+申し込み表!B42*10)</f>
        <v/>
      </c>
      <c r="Y42" s="15">
        <v>41</v>
      </c>
      <c r="Z42" s="16" t="str">
        <f t="shared" si="0"/>
        <v/>
      </c>
      <c r="AA42" s="16" t="str">
        <f t="shared" si="1"/>
        <v/>
      </c>
      <c r="AB42" s="16" t="str">
        <f t="shared" si="2"/>
        <v/>
      </c>
      <c r="AC42" s="16" t="str">
        <f t="shared" si="3"/>
        <v/>
      </c>
      <c r="AD42" s="16" t="str">
        <f t="shared" si="9"/>
        <v/>
      </c>
      <c r="AE42" s="16" t="str">
        <f t="shared" si="5"/>
        <v/>
      </c>
      <c r="AF42" s="16" t="str">
        <f t="shared" si="6"/>
        <v/>
      </c>
    </row>
    <row r="43" spans="1:32" ht="24" customHeight="1" x14ac:dyDescent="0.15">
      <c r="A43" s="88">
        <v>33</v>
      </c>
      <c r="B43" s="90"/>
      <c r="C43" s="91"/>
      <c r="D43" s="92"/>
      <c r="E43" s="84"/>
      <c r="F43" s="85"/>
      <c r="G43" s="95"/>
      <c r="H43" s="112"/>
      <c r="I43" s="113"/>
      <c r="J43" s="114"/>
      <c r="K43" s="113"/>
      <c r="L43" s="112"/>
      <c r="M43" s="113"/>
      <c r="N43" s="76" t="str">
        <f t="shared" si="7"/>
        <v/>
      </c>
      <c r="O43" s="16" t="str">
        <f>IF(AND(E43&gt;=1,E43&lt;5),MAX($O$11:O42)+1,"")</f>
        <v/>
      </c>
      <c r="P43" s="16" t="str">
        <f>IF(AND(E43&gt;4),MAX($P$11:P42)+1,"")</f>
        <v/>
      </c>
      <c r="Q43" s="16"/>
      <c r="R43" s="16"/>
      <c r="S43" s="16" t="str">
        <f>IF(AND(E43&gt;4),MAX($S$11:S42)+1,"")</f>
        <v/>
      </c>
      <c r="T43" s="16" t="str">
        <f>IF(AND(E43&gt;=1,E43&lt;3),MAX($T$11:T42)+1,"")</f>
        <v/>
      </c>
      <c r="U43" s="16"/>
      <c r="V43" s="7" t="str">
        <f>IF(C43&lt;&gt;"",MAX($V$11:V42)+1,"")</f>
        <v/>
      </c>
      <c r="W43" s="7" t="str">
        <f t="shared" si="8"/>
        <v/>
      </c>
      <c r="X43" s="7" t="str">
        <f>IF(C43="","",100000000+VLOOKUP(G43,コード!N:O,2,FALSE)*1000000+申し込み表!B43*10)</f>
        <v/>
      </c>
      <c r="Y43" s="15">
        <v>42</v>
      </c>
      <c r="Z43" s="16" t="str">
        <f t="shared" si="0"/>
        <v/>
      </c>
      <c r="AA43" s="16" t="str">
        <f t="shared" si="1"/>
        <v/>
      </c>
      <c r="AB43" s="16" t="str">
        <f t="shared" si="2"/>
        <v/>
      </c>
      <c r="AC43" s="16" t="str">
        <f t="shared" si="3"/>
        <v/>
      </c>
      <c r="AD43" s="16" t="str">
        <f t="shared" si="9"/>
        <v/>
      </c>
      <c r="AE43" s="16" t="str">
        <f t="shared" si="5"/>
        <v/>
      </c>
      <c r="AF43" s="16" t="str">
        <f t="shared" si="6"/>
        <v/>
      </c>
    </row>
    <row r="44" spans="1:32" ht="24" customHeight="1" x14ac:dyDescent="0.15">
      <c r="A44" s="88">
        <v>34</v>
      </c>
      <c r="B44" s="90"/>
      <c r="C44" s="91"/>
      <c r="D44" s="92"/>
      <c r="E44" s="84"/>
      <c r="F44" s="85"/>
      <c r="G44" s="95"/>
      <c r="H44" s="112"/>
      <c r="I44" s="113"/>
      <c r="J44" s="114"/>
      <c r="K44" s="113"/>
      <c r="L44" s="112"/>
      <c r="M44" s="113"/>
      <c r="N44" s="76" t="str">
        <f t="shared" si="7"/>
        <v/>
      </c>
      <c r="O44" s="16" t="str">
        <f>IF(AND(E44&gt;=1,E44&lt;5),MAX($O$11:O43)+1,"")</f>
        <v/>
      </c>
      <c r="P44" s="16" t="str">
        <f>IF(AND(E44&gt;4),MAX($P$11:P43)+1,"")</f>
        <v/>
      </c>
      <c r="Q44" s="16"/>
      <c r="R44" s="16"/>
      <c r="S44" s="16" t="str">
        <f>IF(AND(E44&gt;4),MAX($S$11:S43)+1,"")</f>
        <v/>
      </c>
      <c r="T44" s="16" t="str">
        <f>IF(AND(E44&gt;=1,E44&lt;3),MAX($T$11:T43)+1,"")</f>
        <v/>
      </c>
      <c r="U44" s="16"/>
      <c r="V44" s="7" t="str">
        <f>IF(C44&lt;&gt;"",MAX($V$11:V43)+1,"")</f>
        <v/>
      </c>
      <c r="W44" s="7" t="str">
        <f t="shared" si="8"/>
        <v/>
      </c>
      <c r="X44" s="7" t="str">
        <f>IF(C44="","",100000000+VLOOKUP(G44,コード!N:O,2,FALSE)*1000000+申し込み表!B44*10)</f>
        <v/>
      </c>
      <c r="Y44" s="15">
        <v>43</v>
      </c>
      <c r="Z44" s="16" t="str">
        <f t="shared" si="0"/>
        <v/>
      </c>
      <c r="AA44" s="16" t="str">
        <f t="shared" si="1"/>
        <v/>
      </c>
      <c r="AB44" s="16" t="str">
        <f t="shared" si="2"/>
        <v/>
      </c>
      <c r="AC44" s="16" t="str">
        <f t="shared" si="3"/>
        <v/>
      </c>
      <c r="AD44" s="16" t="str">
        <f t="shared" si="9"/>
        <v/>
      </c>
      <c r="AE44" s="16" t="str">
        <f t="shared" si="5"/>
        <v/>
      </c>
      <c r="AF44" s="16" t="str">
        <f t="shared" si="6"/>
        <v/>
      </c>
    </row>
    <row r="45" spans="1:32" ht="24" customHeight="1" x14ac:dyDescent="0.15">
      <c r="A45" s="88">
        <v>35</v>
      </c>
      <c r="B45" s="90"/>
      <c r="C45" s="91"/>
      <c r="D45" s="92"/>
      <c r="E45" s="84"/>
      <c r="F45" s="85"/>
      <c r="G45" s="95"/>
      <c r="H45" s="112"/>
      <c r="I45" s="113"/>
      <c r="J45" s="114"/>
      <c r="K45" s="113"/>
      <c r="L45" s="112"/>
      <c r="M45" s="113"/>
      <c r="N45" s="76" t="str">
        <f t="shared" si="7"/>
        <v/>
      </c>
      <c r="O45" s="16" t="str">
        <f>IF(AND(E45&gt;=1,E45&lt;5),MAX($O$11:O44)+1,"")</f>
        <v/>
      </c>
      <c r="P45" s="16" t="str">
        <f>IF(AND(E45&gt;4),MAX($P$11:P44)+1,"")</f>
        <v/>
      </c>
      <c r="Q45" s="16"/>
      <c r="R45" s="16"/>
      <c r="S45" s="16" t="str">
        <f>IF(AND(E45&gt;4),MAX($S$11:S44)+1,"")</f>
        <v/>
      </c>
      <c r="T45" s="16" t="str">
        <f>IF(AND(E45&gt;=1,E45&lt;3),MAX($T$11:T44)+1,"")</f>
        <v/>
      </c>
      <c r="U45" s="16"/>
      <c r="V45" s="7" t="str">
        <f>IF(C45&lt;&gt;"",MAX($V$11:V44)+1,"")</f>
        <v/>
      </c>
      <c r="W45" s="7" t="str">
        <f t="shared" si="8"/>
        <v/>
      </c>
      <c r="X45" s="7" t="str">
        <f>IF(C45="","",100000000+VLOOKUP(G45,コード!N:O,2,FALSE)*1000000+申し込み表!B45*10)</f>
        <v/>
      </c>
      <c r="Y45" s="15">
        <v>44</v>
      </c>
      <c r="Z45" s="16" t="str">
        <f t="shared" si="0"/>
        <v/>
      </c>
      <c r="AA45" s="16" t="str">
        <f t="shared" si="1"/>
        <v/>
      </c>
      <c r="AB45" s="16" t="str">
        <f t="shared" si="2"/>
        <v/>
      </c>
      <c r="AC45" s="16" t="str">
        <f t="shared" si="3"/>
        <v/>
      </c>
      <c r="AD45" s="16" t="str">
        <f t="shared" si="9"/>
        <v/>
      </c>
      <c r="AE45" s="16" t="str">
        <f t="shared" si="5"/>
        <v/>
      </c>
      <c r="AF45" s="16" t="str">
        <f t="shared" si="6"/>
        <v/>
      </c>
    </row>
    <row r="46" spans="1:32" ht="24" customHeight="1" x14ac:dyDescent="0.15">
      <c r="A46" s="88">
        <v>36</v>
      </c>
      <c r="B46" s="90"/>
      <c r="C46" s="91"/>
      <c r="D46" s="92"/>
      <c r="E46" s="84"/>
      <c r="F46" s="85"/>
      <c r="G46" s="95"/>
      <c r="H46" s="112"/>
      <c r="I46" s="113"/>
      <c r="J46" s="114"/>
      <c r="K46" s="113"/>
      <c r="L46" s="112"/>
      <c r="M46" s="113"/>
      <c r="N46" s="76" t="str">
        <f t="shared" si="7"/>
        <v/>
      </c>
      <c r="O46" s="16" t="str">
        <f>IF(AND(E46&gt;=1,E46&lt;5),MAX($O$11:O45)+1,"")</f>
        <v/>
      </c>
      <c r="P46" s="16" t="str">
        <f>IF(AND(E46&gt;4),MAX($P$11:P45)+1,"")</f>
        <v/>
      </c>
      <c r="Q46" s="16"/>
      <c r="R46" s="16"/>
      <c r="S46" s="16" t="str">
        <f>IF(AND(E46&gt;4),MAX($S$11:S45)+1,"")</f>
        <v/>
      </c>
      <c r="T46" s="16" t="str">
        <f>IF(AND(E46&gt;=1,E46&lt;3),MAX($T$11:T45)+1,"")</f>
        <v/>
      </c>
      <c r="U46" s="16"/>
      <c r="V46" s="7" t="str">
        <f>IF(C46&lt;&gt;"",MAX($V$11:V45)+1,"")</f>
        <v/>
      </c>
      <c r="W46" s="7" t="str">
        <f t="shared" si="8"/>
        <v/>
      </c>
      <c r="X46" s="7" t="str">
        <f>IF(C46="","",100000000+VLOOKUP(G46,コード!N:O,2,FALSE)*1000000+申し込み表!B46*10)</f>
        <v/>
      </c>
      <c r="Y46" s="15">
        <v>45</v>
      </c>
      <c r="Z46" s="16" t="str">
        <f t="shared" si="0"/>
        <v/>
      </c>
      <c r="AA46" s="16" t="str">
        <f t="shared" si="1"/>
        <v/>
      </c>
      <c r="AB46" s="16" t="str">
        <f t="shared" si="2"/>
        <v/>
      </c>
      <c r="AC46" s="16" t="str">
        <f t="shared" si="3"/>
        <v/>
      </c>
      <c r="AD46" s="16" t="str">
        <f t="shared" si="9"/>
        <v/>
      </c>
      <c r="AE46" s="16" t="str">
        <f t="shared" si="5"/>
        <v/>
      </c>
      <c r="AF46" s="16" t="str">
        <f t="shared" si="6"/>
        <v/>
      </c>
    </row>
    <row r="47" spans="1:32" ht="24" customHeight="1" x14ac:dyDescent="0.15">
      <c r="A47" s="88">
        <v>37</v>
      </c>
      <c r="B47" s="90"/>
      <c r="C47" s="91"/>
      <c r="D47" s="92"/>
      <c r="E47" s="84"/>
      <c r="F47" s="85"/>
      <c r="G47" s="95"/>
      <c r="H47" s="112"/>
      <c r="I47" s="113"/>
      <c r="J47" s="114"/>
      <c r="K47" s="113"/>
      <c r="L47" s="112"/>
      <c r="M47" s="113"/>
      <c r="N47" s="76" t="str">
        <f t="shared" si="7"/>
        <v/>
      </c>
      <c r="O47" s="16" t="str">
        <f>IF(AND(E47&gt;=1,E47&lt;5),MAX($O$11:O46)+1,"")</f>
        <v/>
      </c>
      <c r="P47" s="16" t="str">
        <f>IF(AND(E47&gt;4),MAX($P$11:P46)+1,"")</f>
        <v/>
      </c>
      <c r="Q47" s="16"/>
      <c r="R47" s="16"/>
      <c r="S47" s="16" t="str">
        <f>IF(AND(E47&gt;4),MAX($S$11:S46)+1,"")</f>
        <v/>
      </c>
      <c r="T47" s="16" t="str">
        <f>IF(AND(E47&gt;=1,E47&lt;3),MAX($T$11:T46)+1,"")</f>
        <v/>
      </c>
      <c r="U47" s="16"/>
      <c r="V47" s="7" t="str">
        <f>IF(C47&lt;&gt;"",MAX($V$11:V46)+1,"")</f>
        <v/>
      </c>
      <c r="W47" s="7" t="str">
        <f t="shared" si="8"/>
        <v/>
      </c>
      <c r="X47" s="7" t="str">
        <f>IF(C47="","",100000000+VLOOKUP(G47,コード!N:O,2,FALSE)*1000000+申し込み表!B47*10)</f>
        <v/>
      </c>
      <c r="Y47" s="15">
        <v>46</v>
      </c>
      <c r="Z47" s="16" t="str">
        <f t="shared" ref="Z47:Z91" si="10">IF(COUNTIF(O:O,Y47),INDEX(C:C,MATCH(Y47,O:O,0)),"")</f>
        <v/>
      </c>
      <c r="AA47" s="16" t="str">
        <f t="shared" ref="AA47:AA91" si="11">IF(COUNTIF(P:P,Y47),INDEX(C:C,MATCH(Y47,P:P,0)),"")</f>
        <v/>
      </c>
      <c r="AB47" s="16" t="str">
        <f t="shared" ref="AB47:AB91" si="12">IF(COUNTIF(Q:Q,Y47),INDEX(C:C,MATCH(Y47,Q:Q,0)),"")</f>
        <v/>
      </c>
      <c r="AC47" s="16" t="str">
        <f t="shared" ref="AC47:AC91" si="13">IF(COUNTIF(R:R,Y47),INDEX(C:C,MATCH(Y47,R:R,0)),"")</f>
        <v/>
      </c>
      <c r="AD47" s="16" t="str">
        <f t="shared" si="9"/>
        <v/>
      </c>
      <c r="AE47" s="16" t="str">
        <f t="shared" si="5"/>
        <v/>
      </c>
      <c r="AF47" s="16" t="str">
        <f t="shared" si="6"/>
        <v/>
      </c>
    </row>
    <row r="48" spans="1:32" ht="24" customHeight="1" x14ac:dyDescent="0.15">
      <c r="A48" s="88">
        <v>38</v>
      </c>
      <c r="B48" s="90"/>
      <c r="C48" s="91"/>
      <c r="D48" s="92"/>
      <c r="E48" s="84"/>
      <c r="F48" s="85"/>
      <c r="G48" s="95"/>
      <c r="H48" s="112"/>
      <c r="I48" s="113"/>
      <c r="J48" s="114"/>
      <c r="K48" s="113"/>
      <c r="L48" s="112"/>
      <c r="M48" s="113"/>
      <c r="N48" s="76" t="str">
        <f t="shared" si="7"/>
        <v/>
      </c>
      <c r="O48" s="16" t="str">
        <f>IF(AND(E48&gt;=1,E48&lt;5),MAX($O$11:O47)+1,"")</f>
        <v/>
      </c>
      <c r="P48" s="16" t="str">
        <f>IF(AND(E48&gt;4),MAX($P$11:P47)+1,"")</f>
        <v/>
      </c>
      <c r="Q48" s="16"/>
      <c r="R48" s="16"/>
      <c r="S48" s="16" t="str">
        <f>IF(AND(E48&gt;4),MAX($S$11:S47)+1,"")</f>
        <v/>
      </c>
      <c r="T48" s="16" t="str">
        <f>IF(AND(E48&gt;=1,E48&lt;3),MAX($T$11:T47)+1,"")</f>
        <v/>
      </c>
      <c r="U48" s="16"/>
      <c r="V48" s="7" t="str">
        <f>IF(C48&lt;&gt;"",MAX($V$11:V47)+1,"")</f>
        <v/>
      </c>
      <c r="W48" s="7" t="str">
        <f t="shared" si="8"/>
        <v/>
      </c>
      <c r="X48" s="7" t="str">
        <f>IF(C48="","",100000000+VLOOKUP(G48,コード!N:O,2,FALSE)*1000000+申し込み表!B48*10)</f>
        <v/>
      </c>
      <c r="Y48" s="15">
        <v>47</v>
      </c>
      <c r="Z48" s="16" t="str">
        <f t="shared" si="10"/>
        <v/>
      </c>
      <c r="AA48" s="16" t="str">
        <f t="shared" si="11"/>
        <v/>
      </c>
      <c r="AB48" s="16" t="str">
        <f t="shared" si="12"/>
        <v/>
      </c>
      <c r="AC48" s="16" t="str">
        <f t="shared" si="13"/>
        <v/>
      </c>
      <c r="AD48" s="16" t="str">
        <f t="shared" si="9"/>
        <v/>
      </c>
      <c r="AE48" s="16" t="str">
        <f t="shared" si="5"/>
        <v/>
      </c>
      <c r="AF48" s="16" t="str">
        <f t="shared" si="6"/>
        <v/>
      </c>
    </row>
    <row r="49" spans="1:32" ht="24" customHeight="1" x14ac:dyDescent="0.15">
      <c r="A49" s="88">
        <v>39</v>
      </c>
      <c r="B49" s="90"/>
      <c r="C49" s="91"/>
      <c r="D49" s="92"/>
      <c r="E49" s="84"/>
      <c r="F49" s="85"/>
      <c r="G49" s="95"/>
      <c r="H49" s="112"/>
      <c r="I49" s="113"/>
      <c r="J49" s="114"/>
      <c r="K49" s="113"/>
      <c r="L49" s="112"/>
      <c r="M49" s="113"/>
      <c r="N49" s="76" t="str">
        <f t="shared" si="7"/>
        <v/>
      </c>
      <c r="O49" s="16" t="str">
        <f>IF(AND(E49&gt;=1,E49&lt;5),MAX($O$11:O48)+1,"")</f>
        <v/>
      </c>
      <c r="P49" s="16" t="str">
        <f>IF(AND(E49&gt;4),MAX($P$11:P48)+1,"")</f>
        <v/>
      </c>
      <c r="Q49" s="16"/>
      <c r="R49" s="16"/>
      <c r="S49" s="16" t="str">
        <f>IF(AND(E49&gt;4),MAX($S$11:S48)+1,"")</f>
        <v/>
      </c>
      <c r="T49" s="16" t="str">
        <f>IF(AND(E49&gt;=1,E49&lt;3),MAX($T$11:T48)+1,"")</f>
        <v/>
      </c>
      <c r="U49" s="16"/>
      <c r="V49" s="7" t="str">
        <f>IF(C49&lt;&gt;"",MAX($V$11:V48)+1,"")</f>
        <v/>
      </c>
      <c r="W49" s="7" t="str">
        <f t="shared" si="8"/>
        <v/>
      </c>
      <c r="X49" s="7" t="str">
        <f>IF(C49="","",100000000+VLOOKUP(G49,コード!N:O,2,FALSE)*1000000+申し込み表!B49*10)</f>
        <v/>
      </c>
      <c r="Y49" s="15">
        <v>48</v>
      </c>
      <c r="Z49" s="16" t="str">
        <f t="shared" si="10"/>
        <v/>
      </c>
      <c r="AA49" s="16" t="str">
        <f t="shared" si="11"/>
        <v/>
      </c>
      <c r="AB49" s="16" t="str">
        <f t="shared" si="12"/>
        <v/>
      </c>
      <c r="AC49" s="16" t="str">
        <f t="shared" si="13"/>
        <v/>
      </c>
      <c r="AD49" s="16" t="str">
        <f t="shared" si="9"/>
        <v/>
      </c>
      <c r="AE49" s="16" t="str">
        <f t="shared" si="5"/>
        <v/>
      </c>
      <c r="AF49" s="16" t="str">
        <f t="shared" si="6"/>
        <v/>
      </c>
    </row>
    <row r="50" spans="1:32" ht="24" customHeight="1" x14ac:dyDescent="0.15">
      <c r="A50" s="88">
        <v>40</v>
      </c>
      <c r="B50" s="90"/>
      <c r="C50" s="91"/>
      <c r="D50" s="92"/>
      <c r="E50" s="84"/>
      <c r="F50" s="85"/>
      <c r="G50" s="95"/>
      <c r="H50" s="112"/>
      <c r="I50" s="113"/>
      <c r="J50" s="114"/>
      <c r="K50" s="113"/>
      <c r="L50" s="112"/>
      <c r="M50" s="113"/>
      <c r="N50" s="76" t="str">
        <f t="shared" si="7"/>
        <v/>
      </c>
      <c r="O50" s="16" t="str">
        <f>IF(AND(E50&gt;=1,E50&lt;5),MAX($O$11:O49)+1,"")</f>
        <v/>
      </c>
      <c r="P50" s="16" t="str">
        <f>IF(AND(E50&gt;4),MAX($P$11:P49)+1,"")</f>
        <v/>
      </c>
      <c r="Q50" s="16"/>
      <c r="R50" s="16"/>
      <c r="S50" s="16" t="str">
        <f>IF(AND(E50&gt;4),MAX($S$11:S49)+1,"")</f>
        <v/>
      </c>
      <c r="T50" s="16" t="str">
        <f>IF(AND(E50&gt;=1,E50&lt;3),MAX($T$11:T49)+1,"")</f>
        <v/>
      </c>
      <c r="U50" s="16"/>
      <c r="V50" s="7" t="str">
        <f>IF(C50&lt;&gt;"",MAX($V$11:V49)+1,"")</f>
        <v/>
      </c>
      <c r="W50" s="7" t="str">
        <f t="shared" si="8"/>
        <v/>
      </c>
      <c r="X50" s="7" t="str">
        <f>IF(C50="","",100000000+VLOOKUP(G50,コード!N:O,2,FALSE)*1000000+申し込み表!B50*10)</f>
        <v/>
      </c>
      <c r="Y50" s="15">
        <v>49</v>
      </c>
      <c r="Z50" s="16" t="str">
        <f t="shared" si="10"/>
        <v/>
      </c>
      <c r="AA50" s="16" t="str">
        <f t="shared" si="11"/>
        <v/>
      </c>
      <c r="AB50" s="16" t="str">
        <f t="shared" si="12"/>
        <v/>
      </c>
      <c r="AC50" s="16" t="str">
        <f t="shared" si="13"/>
        <v/>
      </c>
      <c r="AD50" s="16" t="str">
        <f t="shared" si="9"/>
        <v/>
      </c>
      <c r="AE50" s="16" t="str">
        <f t="shared" si="5"/>
        <v/>
      </c>
      <c r="AF50" s="16" t="str">
        <f t="shared" si="6"/>
        <v/>
      </c>
    </row>
    <row r="51" spans="1:32" ht="24" customHeight="1" x14ac:dyDescent="0.15">
      <c r="A51" s="88">
        <v>41</v>
      </c>
      <c r="B51" s="90"/>
      <c r="C51" s="91"/>
      <c r="D51" s="92"/>
      <c r="E51" s="84"/>
      <c r="F51" s="85"/>
      <c r="G51" s="95"/>
      <c r="H51" s="112"/>
      <c r="I51" s="113"/>
      <c r="J51" s="114"/>
      <c r="K51" s="113"/>
      <c r="L51" s="112"/>
      <c r="M51" s="113"/>
      <c r="N51" s="76" t="str">
        <f t="shared" si="7"/>
        <v/>
      </c>
      <c r="O51" s="16" t="str">
        <f>IF(AND(E51&gt;=1,E51&lt;5),MAX($O$11:O50)+1,"")</f>
        <v/>
      </c>
      <c r="P51" s="16" t="str">
        <f>IF(AND(E51&gt;4),MAX($P$11:P50)+1,"")</f>
        <v/>
      </c>
      <c r="Q51" s="16"/>
      <c r="R51" s="16"/>
      <c r="S51" s="16" t="str">
        <f>IF(AND(E51&gt;4),MAX($S$11:S50)+1,"")</f>
        <v/>
      </c>
      <c r="T51" s="16" t="str">
        <f>IF(AND(E51&gt;=1,E51&lt;3),MAX($T$11:T50)+1,"")</f>
        <v/>
      </c>
      <c r="U51" s="16"/>
      <c r="V51" s="7" t="str">
        <f>IF(C51&lt;&gt;"",MAX($V$11:V50)+1,"")</f>
        <v/>
      </c>
      <c r="W51" s="7" t="str">
        <f t="shared" si="8"/>
        <v/>
      </c>
      <c r="X51" s="7" t="str">
        <f>IF(C51="","",100000000+VLOOKUP(G51,コード!N:O,2,FALSE)*1000000+申し込み表!B51*10)</f>
        <v/>
      </c>
      <c r="Y51" s="15">
        <v>50</v>
      </c>
      <c r="Z51" s="16" t="str">
        <f t="shared" si="10"/>
        <v/>
      </c>
      <c r="AA51" s="16" t="str">
        <f t="shared" si="11"/>
        <v/>
      </c>
      <c r="AB51" s="16" t="str">
        <f t="shared" si="12"/>
        <v/>
      </c>
      <c r="AC51" s="16" t="str">
        <f t="shared" si="13"/>
        <v/>
      </c>
      <c r="AD51" s="16" t="str">
        <f t="shared" si="9"/>
        <v/>
      </c>
      <c r="AE51" s="16" t="str">
        <f t="shared" si="5"/>
        <v/>
      </c>
      <c r="AF51" s="16" t="str">
        <f t="shared" si="6"/>
        <v/>
      </c>
    </row>
    <row r="52" spans="1:32" ht="24" customHeight="1" x14ac:dyDescent="0.15">
      <c r="A52" s="88">
        <v>42</v>
      </c>
      <c r="B52" s="90"/>
      <c r="C52" s="91"/>
      <c r="D52" s="92"/>
      <c r="E52" s="84"/>
      <c r="F52" s="85"/>
      <c r="G52" s="95"/>
      <c r="H52" s="112"/>
      <c r="I52" s="113"/>
      <c r="J52" s="114"/>
      <c r="K52" s="113"/>
      <c r="L52" s="112"/>
      <c r="M52" s="113"/>
      <c r="N52" s="76" t="str">
        <f t="shared" si="7"/>
        <v/>
      </c>
      <c r="O52" s="16" t="str">
        <f>IF(AND(E52&gt;=1,E52&lt;5),MAX($O$11:O51)+1,"")</f>
        <v/>
      </c>
      <c r="P52" s="16" t="str">
        <f>IF(AND(E52&gt;4),MAX($P$11:P51)+1,"")</f>
        <v/>
      </c>
      <c r="Q52" s="16"/>
      <c r="R52" s="16"/>
      <c r="S52" s="16" t="str">
        <f>IF(AND(E52&gt;4),MAX($S$11:S51)+1,"")</f>
        <v/>
      </c>
      <c r="T52" s="16" t="str">
        <f>IF(AND(E52&gt;=1,E52&lt;3),MAX($T$11:T51)+1,"")</f>
        <v/>
      </c>
      <c r="U52" s="16"/>
      <c r="V52" s="7" t="str">
        <f>IF(C52&lt;&gt;"",MAX($V$11:V51)+1,"")</f>
        <v/>
      </c>
      <c r="W52" s="7" t="str">
        <f t="shared" si="8"/>
        <v/>
      </c>
      <c r="X52" s="7" t="str">
        <f>IF(C52="","",100000000+VLOOKUP(G52,コード!N:O,2,FALSE)*1000000+申し込み表!B52*10)</f>
        <v/>
      </c>
      <c r="Y52" s="15">
        <v>51</v>
      </c>
      <c r="Z52" s="16" t="str">
        <f t="shared" si="10"/>
        <v/>
      </c>
      <c r="AA52" s="16" t="str">
        <f t="shared" si="11"/>
        <v/>
      </c>
      <c r="AB52" s="16" t="str">
        <f t="shared" si="12"/>
        <v/>
      </c>
      <c r="AC52" s="16" t="str">
        <f t="shared" si="13"/>
        <v/>
      </c>
      <c r="AD52" s="16" t="str">
        <f t="shared" si="9"/>
        <v/>
      </c>
      <c r="AE52" s="16" t="str">
        <f t="shared" si="5"/>
        <v/>
      </c>
      <c r="AF52" s="16" t="str">
        <f t="shared" si="6"/>
        <v/>
      </c>
    </row>
    <row r="53" spans="1:32" ht="24" customHeight="1" x14ac:dyDescent="0.15">
      <c r="A53" s="88">
        <v>43</v>
      </c>
      <c r="B53" s="90"/>
      <c r="C53" s="91"/>
      <c r="D53" s="92"/>
      <c r="E53" s="84"/>
      <c r="F53" s="85"/>
      <c r="G53" s="95"/>
      <c r="H53" s="112"/>
      <c r="I53" s="113"/>
      <c r="J53" s="114"/>
      <c r="K53" s="113"/>
      <c r="L53" s="112"/>
      <c r="M53" s="113"/>
      <c r="N53" s="76" t="str">
        <f t="shared" si="7"/>
        <v/>
      </c>
      <c r="O53" s="16" t="str">
        <f>IF(AND(E53&gt;=1,E53&lt;5),MAX($O$11:O52)+1,"")</f>
        <v/>
      </c>
      <c r="P53" s="16" t="str">
        <f>IF(AND(E53&gt;4),MAX($P$11:P52)+1,"")</f>
        <v/>
      </c>
      <c r="Q53" s="16"/>
      <c r="R53" s="16"/>
      <c r="S53" s="16" t="str">
        <f>IF(AND(E53&gt;4),MAX($S$11:S52)+1,"")</f>
        <v/>
      </c>
      <c r="T53" s="16" t="str">
        <f>IF(AND(E53&gt;=1,E53&lt;3),MAX($T$11:T52)+1,"")</f>
        <v/>
      </c>
      <c r="U53" s="16"/>
      <c r="V53" s="7" t="str">
        <f>IF(C53&lt;&gt;"",MAX($V$11:V52)+1,"")</f>
        <v/>
      </c>
      <c r="W53" s="7" t="str">
        <f t="shared" si="8"/>
        <v/>
      </c>
      <c r="X53" s="7" t="str">
        <f>IF(C53="","",100000000+VLOOKUP(G53,コード!N:O,2,FALSE)*1000000+申し込み表!B53*10)</f>
        <v/>
      </c>
      <c r="Y53" s="15">
        <v>52</v>
      </c>
      <c r="Z53" s="16" t="str">
        <f t="shared" si="10"/>
        <v/>
      </c>
      <c r="AA53" s="16" t="str">
        <f t="shared" si="11"/>
        <v/>
      </c>
      <c r="AB53" s="16" t="str">
        <f t="shared" si="12"/>
        <v/>
      </c>
      <c r="AC53" s="16" t="str">
        <f t="shared" si="13"/>
        <v/>
      </c>
      <c r="AD53" s="16" t="str">
        <f t="shared" si="9"/>
        <v/>
      </c>
      <c r="AE53" s="16" t="str">
        <f t="shared" si="5"/>
        <v/>
      </c>
      <c r="AF53" s="16" t="str">
        <f t="shared" si="6"/>
        <v/>
      </c>
    </row>
    <row r="54" spans="1:32" ht="24" customHeight="1" x14ac:dyDescent="0.15">
      <c r="A54" s="88">
        <v>44</v>
      </c>
      <c r="B54" s="90"/>
      <c r="C54" s="91"/>
      <c r="D54" s="92"/>
      <c r="E54" s="84"/>
      <c r="F54" s="85"/>
      <c r="G54" s="95"/>
      <c r="H54" s="112"/>
      <c r="I54" s="113"/>
      <c r="J54" s="114"/>
      <c r="K54" s="113"/>
      <c r="L54" s="112"/>
      <c r="M54" s="113"/>
      <c r="N54" s="76" t="str">
        <f t="shared" si="7"/>
        <v/>
      </c>
      <c r="O54" s="16" t="str">
        <f>IF(AND(E54&gt;=1,E54&lt;5),MAX($O$11:O53)+1,"")</f>
        <v/>
      </c>
      <c r="P54" s="16" t="str">
        <f>IF(AND(E54&gt;4),MAX($P$11:P53)+1,"")</f>
        <v/>
      </c>
      <c r="Q54" s="16"/>
      <c r="R54" s="16"/>
      <c r="S54" s="16" t="str">
        <f>IF(AND(E54&gt;4),MAX($S$11:S53)+1,"")</f>
        <v/>
      </c>
      <c r="T54" s="16" t="str">
        <f>IF(AND(E54&gt;=1,E54&lt;3),MAX($T$11:T53)+1,"")</f>
        <v/>
      </c>
      <c r="U54" s="16"/>
      <c r="V54" s="7" t="str">
        <f>IF(C54&lt;&gt;"",MAX($V$11:V53)+1,"")</f>
        <v/>
      </c>
      <c r="W54" s="7" t="str">
        <f t="shared" si="8"/>
        <v/>
      </c>
      <c r="X54" s="7" t="str">
        <f>IF(C54="","",100000000+VLOOKUP(G54,コード!N:O,2,FALSE)*1000000+申し込み表!B54*10)</f>
        <v/>
      </c>
      <c r="Y54" s="15">
        <v>53</v>
      </c>
      <c r="Z54" s="16" t="str">
        <f t="shared" si="10"/>
        <v/>
      </c>
      <c r="AA54" s="16" t="str">
        <f t="shared" si="11"/>
        <v/>
      </c>
      <c r="AB54" s="16" t="str">
        <f t="shared" si="12"/>
        <v/>
      </c>
      <c r="AC54" s="16" t="str">
        <f t="shared" si="13"/>
        <v/>
      </c>
      <c r="AD54" s="16" t="str">
        <f t="shared" si="9"/>
        <v/>
      </c>
      <c r="AE54" s="16" t="str">
        <f t="shared" si="5"/>
        <v/>
      </c>
      <c r="AF54" s="16" t="str">
        <f t="shared" si="6"/>
        <v/>
      </c>
    </row>
    <row r="55" spans="1:32" ht="24" customHeight="1" x14ac:dyDescent="0.15">
      <c r="A55" s="88">
        <v>45</v>
      </c>
      <c r="B55" s="90"/>
      <c r="C55" s="91"/>
      <c r="D55" s="92"/>
      <c r="E55" s="84"/>
      <c r="F55" s="85"/>
      <c r="G55" s="95"/>
      <c r="H55" s="112"/>
      <c r="I55" s="113"/>
      <c r="J55" s="114"/>
      <c r="K55" s="113"/>
      <c r="L55" s="112"/>
      <c r="M55" s="113"/>
      <c r="N55" s="76" t="str">
        <f t="shared" si="7"/>
        <v/>
      </c>
      <c r="O55" s="16" t="str">
        <f>IF(AND(E55&gt;=1,E55&lt;5),MAX($O$11:O54)+1,"")</f>
        <v/>
      </c>
      <c r="P55" s="16" t="str">
        <f>IF(AND(E55&gt;4),MAX($P$11:P54)+1,"")</f>
        <v/>
      </c>
      <c r="Q55" s="16"/>
      <c r="R55" s="16"/>
      <c r="S55" s="16" t="str">
        <f>IF(AND(E55&gt;4),MAX($S$11:S54)+1,"")</f>
        <v/>
      </c>
      <c r="T55" s="16" t="str">
        <f>IF(AND(E55&gt;=1,E55&lt;3),MAX($T$11:T54)+1,"")</f>
        <v/>
      </c>
      <c r="U55" s="16"/>
      <c r="V55" s="7" t="str">
        <f>IF(C55&lt;&gt;"",MAX($V$11:V54)+1,"")</f>
        <v/>
      </c>
      <c r="W55" s="7" t="str">
        <f t="shared" si="8"/>
        <v/>
      </c>
      <c r="X55" s="7" t="str">
        <f>IF(C55="","",100000000+VLOOKUP(G55,コード!N:O,2,FALSE)*1000000+申し込み表!B55*10)</f>
        <v/>
      </c>
      <c r="Y55" s="15">
        <v>54</v>
      </c>
      <c r="Z55" s="16" t="str">
        <f t="shared" si="10"/>
        <v/>
      </c>
      <c r="AA55" s="16" t="str">
        <f t="shared" si="11"/>
        <v/>
      </c>
      <c r="AB55" s="16" t="str">
        <f t="shared" si="12"/>
        <v/>
      </c>
      <c r="AC55" s="16" t="str">
        <f t="shared" si="13"/>
        <v/>
      </c>
      <c r="AD55" s="16" t="str">
        <f t="shared" si="9"/>
        <v/>
      </c>
      <c r="AE55" s="16" t="str">
        <f t="shared" si="5"/>
        <v/>
      </c>
      <c r="AF55" s="16" t="str">
        <f t="shared" si="6"/>
        <v/>
      </c>
    </row>
    <row r="56" spans="1:32" ht="24" customHeight="1" thickBot="1" x14ac:dyDescent="0.2">
      <c r="A56" s="52" t="s">
        <v>65</v>
      </c>
      <c r="B56" s="54"/>
      <c r="C56" s="54"/>
      <c r="D56" s="54"/>
      <c r="E56" s="54"/>
      <c r="F56" s="54"/>
      <c r="G56" s="8"/>
      <c r="L56" s="43"/>
      <c r="M56" s="43"/>
      <c r="N56" s="43"/>
      <c r="Y56" s="15">
        <v>55</v>
      </c>
      <c r="Z56" s="16" t="str">
        <f t="shared" si="10"/>
        <v/>
      </c>
      <c r="AA56" s="16" t="str">
        <f t="shared" si="11"/>
        <v/>
      </c>
      <c r="AB56" s="16" t="str">
        <f t="shared" si="12"/>
        <v/>
      </c>
      <c r="AC56" s="16" t="str">
        <f t="shared" si="13"/>
        <v/>
      </c>
      <c r="AD56" s="16" t="str">
        <f t="shared" si="9"/>
        <v/>
      </c>
      <c r="AE56" s="16" t="str">
        <f t="shared" si="5"/>
        <v/>
      </c>
      <c r="AF56" s="16" t="str">
        <f t="shared" si="6"/>
        <v/>
      </c>
    </row>
    <row r="57" spans="1:32" ht="24" customHeight="1" thickBot="1" x14ac:dyDescent="0.2">
      <c r="A57" s="123" t="str">
        <f>A2</f>
        <v>2020年度　第45回　香長地区陸上競技　選手権大会</v>
      </c>
      <c r="B57" s="55"/>
      <c r="C57" s="55"/>
      <c r="D57" s="55"/>
      <c r="E57" s="55"/>
      <c r="F57" s="55"/>
      <c r="G57" s="17"/>
      <c r="H57" s="18" t="s">
        <v>88</v>
      </c>
      <c r="I57" s="19">
        <f>COUNTA(H66:H110,J66:J110,L66:L110)</f>
        <v>0</v>
      </c>
      <c r="J57" s="18" t="s">
        <v>82</v>
      </c>
      <c r="K57" s="19" t="str">
        <f>IF(D58="",0,I57*IF(LEFT(D59,2)="小学",300,IF(LEFT(D59,2)="中学",400,IF(LEFT(D59,2)="一般",500))))&amp;"円"</f>
        <v>0円</v>
      </c>
      <c r="L57" s="20"/>
      <c r="M57" s="20"/>
      <c r="N57" s="20"/>
      <c r="Y57" s="15">
        <v>56</v>
      </c>
      <c r="Z57" s="16" t="str">
        <f t="shared" si="10"/>
        <v/>
      </c>
      <c r="AA57" s="16" t="str">
        <f t="shared" si="11"/>
        <v/>
      </c>
      <c r="AB57" s="16" t="str">
        <f t="shared" si="12"/>
        <v/>
      </c>
      <c r="AC57" s="16" t="str">
        <f t="shared" si="13"/>
        <v/>
      </c>
      <c r="AD57" s="16" t="str">
        <f t="shared" si="9"/>
        <v/>
      </c>
      <c r="AE57" s="16" t="str">
        <f t="shared" si="5"/>
        <v/>
      </c>
      <c r="AF57" s="16" t="str">
        <f t="shared" si="6"/>
        <v/>
      </c>
    </row>
    <row r="58" spans="1:32" ht="24" customHeight="1" thickTop="1" x14ac:dyDescent="0.15">
      <c r="A58" s="21" t="s">
        <v>0</v>
      </c>
      <c r="B58" s="21"/>
      <c r="C58" s="21"/>
      <c r="D58" s="122"/>
      <c r="E58" s="122"/>
      <c r="F58" s="122"/>
      <c r="G58" s="22"/>
      <c r="H58" s="23" t="s">
        <v>106</v>
      </c>
      <c r="I58" s="24"/>
      <c r="J58" s="24"/>
      <c r="K58" s="25"/>
      <c r="L58" s="10"/>
      <c r="M58" s="10"/>
      <c r="N58" s="10"/>
      <c r="Y58" s="15">
        <v>57</v>
      </c>
      <c r="Z58" s="16" t="str">
        <f t="shared" si="10"/>
        <v/>
      </c>
      <c r="AA58" s="16" t="str">
        <f t="shared" si="11"/>
        <v/>
      </c>
      <c r="AB58" s="16" t="str">
        <f t="shared" si="12"/>
        <v/>
      </c>
      <c r="AC58" s="16" t="str">
        <f t="shared" si="13"/>
        <v/>
      </c>
      <c r="AD58" s="16" t="str">
        <f t="shared" si="9"/>
        <v/>
      </c>
      <c r="AE58" s="16" t="str">
        <f t="shared" si="5"/>
        <v/>
      </c>
      <c r="AF58" s="16" t="str">
        <f t="shared" si="6"/>
        <v/>
      </c>
    </row>
    <row r="59" spans="1:32" ht="24" customHeight="1" x14ac:dyDescent="0.15">
      <c r="A59" s="118" t="s">
        <v>98</v>
      </c>
      <c r="B59" s="118"/>
      <c r="C59" s="118"/>
      <c r="D59" s="122"/>
      <c r="E59" s="122"/>
      <c r="F59" s="122"/>
      <c r="G59" s="22"/>
      <c r="H59" s="26" t="s">
        <v>105</v>
      </c>
      <c r="I59" s="27"/>
      <c r="J59" s="27"/>
      <c r="K59" s="28"/>
      <c r="L59" s="77"/>
      <c r="M59" s="77"/>
      <c r="N59" s="77"/>
      <c r="Y59" s="15">
        <v>58</v>
      </c>
      <c r="Z59" s="16" t="str">
        <f t="shared" si="10"/>
        <v/>
      </c>
      <c r="AA59" s="16" t="str">
        <f t="shared" si="11"/>
        <v/>
      </c>
      <c r="AB59" s="16" t="str">
        <f t="shared" si="12"/>
        <v/>
      </c>
      <c r="AC59" s="16" t="str">
        <f t="shared" si="13"/>
        <v/>
      </c>
      <c r="AD59" s="16" t="str">
        <f t="shared" si="9"/>
        <v/>
      </c>
      <c r="AE59" s="16" t="str">
        <f t="shared" si="5"/>
        <v/>
      </c>
      <c r="AF59" s="16" t="str">
        <f t="shared" si="6"/>
        <v/>
      </c>
    </row>
    <row r="60" spans="1:32" ht="24" customHeight="1" x14ac:dyDescent="0.15">
      <c r="A60" s="21" t="s">
        <v>84</v>
      </c>
      <c r="B60" s="21"/>
      <c r="C60" s="21"/>
      <c r="D60" s="122"/>
      <c r="E60" s="122"/>
      <c r="F60" s="78" t="s">
        <v>1</v>
      </c>
      <c r="G60" s="30"/>
      <c r="H60" s="26" t="s">
        <v>2064</v>
      </c>
      <c r="I60" s="27"/>
      <c r="J60" s="27"/>
      <c r="K60" s="28"/>
      <c r="L60" s="77"/>
      <c r="M60" s="77"/>
      <c r="N60" s="77"/>
      <c r="Y60" s="15">
        <v>59</v>
      </c>
      <c r="Z60" s="16" t="str">
        <f t="shared" si="10"/>
        <v/>
      </c>
      <c r="AA60" s="16" t="str">
        <f t="shared" si="11"/>
        <v/>
      </c>
      <c r="AB60" s="16" t="str">
        <f t="shared" si="12"/>
        <v/>
      </c>
      <c r="AC60" s="16" t="str">
        <f t="shared" si="13"/>
        <v/>
      </c>
      <c r="AD60" s="16" t="str">
        <f t="shared" si="9"/>
        <v/>
      </c>
      <c r="AE60" s="16" t="str">
        <f t="shared" si="5"/>
        <v/>
      </c>
      <c r="AF60" s="16" t="str">
        <f t="shared" si="6"/>
        <v/>
      </c>
    </row>
    <row r="61" spans="1:32" ht="24" customHeight="1" x14ac:dyDescent="0.15">
      <c r="A61" s="21" t="s">
        <v>85</v>
      </c>
      <c r="B61" s="21"/>
      <c r="C61" s="21"/>
      <c r="D61" s="121"/>
      <c r="E61" s="121"/>
      <c r="F61" s="121"/>
      <c r="G61" s="31"/>
      <c r="H61" s="26" t="s">
        <v>107</v>
      </c>
      <c r="I61" s="27"/>
      <c r="J61" s="27"/>
      <c r="K61" s="28"/>
      <c r="L61" s="77"/>
      <c r="M61" s="77"/>
      <c r="N61" s="77"/>
      <c r="Y61" s="15">
        <v>60</v>
      </c>
      <c r="Z61" s="16" t="str">
        <f t="shared" si="10"/>
        <v/>
      </c>
      <c r="AA61" s="16" t="str">
        <f t="shared" si="11"/>
        <v/>
      </c>
      <c r="AB61" s="16" t="str">
        <f t="shared" si="12"/>
        <v/>
      </c>
      <c r="AC61" s="16" t="str">
        <f t="shared" si="13"/>
        <v/>
      </c>
      <c r="AD61" s="16" t="str">
        <f t="shared" si="9"/>
        <v/>
      </c>
      <c r="AE61" s="16" t="str">
        <f t="shared" si="5"/>
        <v/>
      </c>
      <c r="AF61" s="16" t="str">
        <f t="shared" si="6"/>
        <v/>
      </c>
    </row>
    <row r="62" spans="1:32" ht="24" customHeight="1" x14ac:dyDescent="0.15">
      <c r="A62" s="21" t="s">
        <v>2</v>
      </c>
      <c r="B62" s="21"/>
      <c r="C62" s="21"/>
      <c r="D62" s="122"/>
      <c r="E62" s="122"/>
      <c r="F62" s="79" t="s">
        <v>1</v>
      </c>
      <c r="G62" s="33"/>
      <c r="H62" s="109" t="s">
        <v>108</v>
      </c>
      <c r="I62" s="27"/>
      <c r="J62" s="27"/>
      <c r="K62" s="28"/>
      <c r="L62" s="10"/>
      <c r="M62" s="10"/>
      <c r="N62" s="10"/>
      <c r="Y62" s="15">
        <v>61</v>
      </c>
      <c r="Z62" s="16" t="str">
        <f t="shared" si="10"/>
        <v/>
      </c>
      <c r="AA62" s="16" t="str">
        <f t="shared" si="11"/>
        <v/>
      </c>
      <c r="AB62" s="16" t="str">
        <f t="shared" si="12"/>
        <v/>
      </c>
      <c r="AC62" s="16" t="str">
        <f t="shared" si="13"/>
        <v/>
      </c>
      <c r="AD62" s="16" t="str">
        <f t="shared" si="9"/>
        <v/>
      </c>
      <c r="AE62" s="16" t="str">
        <f t="shared" si="5"/>
        <v/>
      </c>
      <c r="AF62" s="16" t="str">
        <f t="shared" si="6"/>
        <v/>
      </c>
    </row>
    <row r="63" spans="1:32" ht="24" customHeight="1" thickBot="1" x14ac:dyDescent="0.2">
      <c r="H63" s="111" t="s">
        <v>111</v>
      </c>
      <c r="I63" s="35"/>
      <c r="J63" s="35"/>
      <c r="K63" s="36"/>
      <c r="L63" s="38"/>
      <c r="M63" s="38"/>
      <c r="N63" s="38"/>
      <c r="Y63" s="15">
        <v>62</v>
      </c>
      <c r="Z63" s="16" t="str">
        <f t="shared" si="10"/>
        <v/>
      </c>
      <c r="AA63" s="16" t="str">
        <f t="shared" si="11"/>
        <v/>
      </c>
      <c r="AB63" s="16" t="str">
        <f t="shared" si="12"/>
        <v/>
      </c>
      <c r="AC63" s="16" t="str">
        <f t="shared" si="13"/>
        <v/>
      </c>
      <c r="AD63" s="16" t="str">
        <f t="shared" si="9"/>
        <v/>
      </c>
      <c r="AE63" s="16" t="str">
        <f t="shared" si="5"/>
        <v/>
      </c>
      <c r="AF63" s="16" t="str">
        <f t="shared" si="6"/>
        <v/>
      </c>
    </row>
    <row r="64" spans="1:32" ht="24" customHeight="1" thickTop="1" x14ac:dyDescent="0.15">
      <c r="A64" s="39"/>
      <c r="B64" s="75" t="s">
        <v>7</v>
      </c>
      <c r="C64" s="102"/>
      <c r="D64" s="103"/>
      <c r="E64" s="103"/>
      <c r="F64" s="104"/>
      <c r="G64" s="104"/>
      <c r="H64" s="105"/>
      <c r="I64" s="103"/>
      <c r="J64" s="106"/>
      <c r="K64" s="105"/>
      <c r="L64" s="107"/>
      <c r="M64" s="107"/>
      <c r="N64" s="101"/>
      <c r="O64" s="64" t="s">
        <v>2058</v>
      </c>
      <c r="P64" s="51"/>
      <c r="Q64" s="51"/>
      <c r="R64" s="51"/>
      <c r="S64" s="67"/>
      <c r="T64" s="51"/>
      <c r="U64" s="67"/>
      <c r="Y64" s="15">
        <v>63</v>
      </c>
      <c r="Z64" s="16" t="str">
        <f t="shared" si="10"/>
        <v/>
      </c>
      <c r="AA64" s="16" t="str">
        <f t="shared" si="11"/>
        <v/>
      </c>
      <c r="AB64" s="16" t="str">
        <f t="shared" si="12"/>
        <v/>
      </c>
      <c r="AC64" s="16" t="str">
        <f t="shared" si="13"/>
        <v/>
      </c>
      <c r="AD64" s="16" t="str">
        <f t="shared" si="9"/>
        <v/>
      </c>
      <c r="AE64" s="16" t="str">
        <f t="shared" si="5"/>
        <v/>
      </c>
      <c r="AF64" s="16" t="str">
        <f t="shared" si="6"/>
        <v/>
      </c>
    </row>
    <row r="65" spans="1:32" ht="24" customHeight="1" x14ac:dyDescent="0.15">
      <c r="A65" s="40"/>
      <c r="B65" s="40" t="s">
        <v>86</v>
      </c>
      <c r="C65" s="40" t="s">
        <v>3</v>
      </c>
      <c r="D65" s="41" t="s">
        <v>87</v>
      </c>
      <c r="E65" s="40" t="s">
        <v>5</v>
      </c>
      <c r="F65" s="40" t="s">
        <v>4</v>
      </c>
      <c r="G65" s="40" t="s">
        <v>112</v>
      </c>
      <c r="H65" s="42" t="s">
        <v>55</v>
      </c>
      <c r="I65" s="42" t="s">
        <v>56</v>
      </c>
      <c r="J65" s="42" t="s">
        <v>60</v>
      </c>
      <c r="K65" s="42" t="s">
        <v>56</v>
      </c>
      <c r="L65" s="42" t="s">
        <v>61</v>
      </c>
      <c r="M65" s="42" t="s">
        <v>56</v>
      </c>
      <c r="N65" s="42" t="s">
        <v>2057</v>
      </c>
      <c r="O65" s="56" t="s">
        <v>2052</v>
      </c>
      <c r="P65" s="56" t="s">
        <v>2053</v>
      </c>
      <c r="Q65" s="56" t="s">
        <v>2054</v>
      </c>
      <c r="R65" s="56" t="s">
        <v>2055</v>
      </c>
      <c r="S65" s="56" t="s">
        <v>2056</v>
      </c>
      <c r="T65" s="56" t="s">
        <v>2065</v>
      </c>
      <c r="U65" s="56" t="s">
        <v>2066</v>
      </c>
      <c r="V65" s="44"/>
      <c r="W65" s="44"/>
      <c r="X65" s="44"/>
      <c r="Y65" s="15">
        <v>64</v>
      </c>
      <c r="Z65" s="16" t="str">
        <f t="shared" si="10"/>
        <v/>
      </c>
      <c r="AA65" s="16" t="str">
        <f t="shared" si="11"/>
        <v/>
      </c>
      <c r="AB65" s="16" t="str">
        <f t="shared" si="12"/>
        <v/>
      </c>
      <c r="AC65" s="16" t="str">
        <f t="shared" si="13"/>
        <v/>
      </c>
      <c r="AD65" s="16" t="str">
        <f t="shared" si="9"/>
        <v/>
      </c>
      <c r="AE65" s="16" t="str">
        <f t="shared" si="5"/>
        <v/>
      </c>
      <c r="AF65" s="16" t="str">
        <f t="shared" si="6"/>
        <v/>
      </c>
    </row>
    <row r="66" spans="1:32" ht="24" customHeight="1" x14ac:dyDescent="0.15">
      <c r="A66" s="39">
        <v>1</v>
      </c>
      <c r="B66" s="89"/>
      <c r="C66" s="93"/>
      <c r="D66" s="94"/>
      <c r="E66" s="86"/>
      <c r="F66" s="87"/>
      <c r="G66" s="96"/>
      <c r="H66" s="115"/>
      <c r="I66" s="116"/>
      <c r="J66" s="117"/>
      <c r="K66" s="116"/>
      <c r="L66" s="115"/>
      <c r="M66" s="116"/>
      <c r="N66" s="76" t="str">
        <f t="shared" ref="N66:N110" si="14">ASC(PHONETIC(D66))</f>
        <v/>
      </c>
      <c r="O66" s="16"/>
      <c r="P66" s="16"/>
      <c r="Q66" s="16" t="str">
        <f>IF(AND(E66&gt;=1,E66&lt;5),1,"")</f>
        <v/>
      </c>
      <c r="R66" s="16" t="str">
        <f>IF(E66&gt;4,1,"")</f>
        <v/>
      </c>
      <c r="S66" s="16" t="str">
        <f>IF(AND(E66&gt;4),MAX($S$11:S65)+1,"")</f>
        <v/>
      </c>
      <c r="T66" s="16"/>
      <c r="U66" s="16" t="str">
        <f>IF(AND(E66&gt;=1,E66&lt;3),1,"")</f>
        <v/>
      </c>
      <c r="V66" s="7" t="str">
        <f>IF(C66&lt;&gt;"",1,"")</f>
        <v/>
      </c>
      <c r="W66" s="7" t="str">
        <f>B66&amp;C66&amp;""</f>
        <v/>
      </c>
      <c r="X66" s="7" t="str">
        <f>IF(C66="","",200000000+VLOOKUP(G66,コード!N:O,2,FALSE)*1000000+申し込み表!B66*10)</f>
        <v/>
      </c>
      <c r="Y66" s="15">
        <v>65</v>
      </c>
      <c r="Z66" s="16" t="str">
        <f t="shared" si="10"/>
        <v/>
      </c>
      <c r="AA66" s="16" t="str">
        <f t="shared" si="11"/>
        <v/>
      </c>
      <c r="AB66" s="16" t="str">
        <f t="shared" si="12"/>
        <v/>
      </c>
      <c r="AC66" s="16" t="str">
        <f t="shared" si="13"/>
        <v/>
      </c>
      <c r="AD66" s="16" t="str">
        <f t="shared" ref="AD66:AD91" si="15">IF(COUNTIF(S:S,Y66),INDEX(W:W,MATCH(Y66,S:S,0)),"")</f>
        <v/>
      </c>
      <c r="AE66" s="16" t="str">
        <f t="shared" si="5"/>
        <v/>
      </c>
      <c r="AF66" s="16" t="str">
        <f t="shared" si="6"/>
        <v/>
      </c>
    </row>
    <row r="67" spans="1:32" ht="24" customHeight="1" x14ac:dyDescent="0.15">
      <c r="A67" s="39">
        <v>2</v>
      </c>
      <c r="B67" s="89"/>
      <c r="C67" s="93"/>
      <c r="D67" s="94"/>
      <c r="E67" s="86"/>
      <c r="F67" s="87"/>
      <c r="G67" s="96"/>
      <c r="H67" s="115"/>
      <c r="I67" s="116"/>
      <c r="J67" s="117"/>
      <c r="K67" s="116"/>
      <c r="L67" s="115"/>
      <c r="M67" s="116"/>
      <c r="N67" s="76" t="str">
        <f t="shared" si="14"/>
        <v/>
      </c>
      <c r="O67" s="16"/>
      <c r="P67" s="16"/>
      <c r="Q67" s="16" t="str">
        <f>IF(AND(E67&gt;=1,E67&lt;5),MAX($Q$66:Q66)+1,"")</f>
        <v/>
      </c>
      <c r="R67" s="16" t="str">
        <f>IF(E67&gt;4,MAX($R$66:R66)+1,"")</f>
        <v/>
      </c>
      <c r="S67" s="16" t="str">
        <f>IF(AND(E67&gt;4),MAX($S$11:S66)+1,"")</f>
        <v/>
      </c>
      <c r="T67" s="16"/>
      <c r="U67" s="16" t="str">
        <f>IF(AND(E67&gt;=1,E67&lt;3),MAX($U$66:U66)+1,"")</f>
        <v/>
      </c>
      <c r="V67" s="7" t="str">
        <f>IF(C67&lt;&gt;"",MAX($V$66:V66)+1,"")</f>
        <v/>
      </c>
      <c r="W67" s="7" t="str">
        <f t="shared" ref="W67:W110" si="16">B67&amp;C67&amp;""</f>
        <v/>
      </c>
      <c r="X67" s="7" t="str">
        <f>IF(C67="","",200000000+VLOOKUP(G67,コード!N:O,2,FALSE)*1000000+申し込み表!B67*10)</f>
        <v/>
      </c>
      <c r="Y67" s="15">
        <v>66</v>
      </c>
      <c r="Z67" s="16" t="str">
        <f t="shared" si="10"/>
        <v/>
      </c>
      <c r="AA67" s="16" t="str">
        <f t="shared" si="11"/>
        <v/>
      </c>
      <c r="AB67" s="16" t="str">
        <f t="shared" si="12"/>
        <v/>
      </c>
      <c r="AC67" s="16" t="str">
        <f t="shared" si="13"/>
        <v/>
      </c>
      <c r="AD67" s="16" t="str">
        <f t="shared" si="15"/>
        <v/>
      </c>
      <c r="AE67" s="16" t="str">
        <f t="shared" ref="AE67:AE91" si="17">IF(COUNTIF(T:T,Y67),INDEX(W:W,MATCH(Y67,T:T,0)),"")</f>
        <v/>
      </c>
      <c r="AF67" s="16" t="str">
        <f t="shared" ref="AF67:AF91" si="18">IF(COUNTIF(U:U,Y67),INDEX(W:W,MATCH(Y67,U:U,0)),"")</f>
        <v/>
      </c>
    </row>
    <row r="68" spans="1:32" ht="24" customHeight="1" x14ac:dyDescent="0.15">
      <c r="A68" s="39">
        <v>3</v>
      </c>
      <c r="B68" s="89"/>
      <c r="C68" s="93"/>
      <c r="D68" s="94"/>
      <c r="E68" s="86"/>
      <c r="F68" s="87"/>
      <c r="G68" s="96"/>
      <c r="H68" s="115"/>
      <c r="I68" s="116"/>
      <c r="J68" s="117"/>
      <c r="K68" s="116"/>
      <c r="L68" s="115"/>
      <c r="M68" s="116"/>
      <c r="N68" s="76" t="str">
        <f t="shared" si="14"/>
        <v/>
      </c>
      <c r="O68" s="16"/>
      <c r="P68" s="16"/>
      <c r="Q68" s="16" t="str">
        <f>IF(AND(E68&gt;=1,E68&lt;5),MAX($Q$66:Q67)+1,"")</f>
        <v/>
      </c>
      <c r="R68" s="16" t="str">
        <f>IF(E68&gt;4,MAX($R$66:R67)+1,"")</f>
        <v/>
      </c>
      <c r="S68" s="16" t="str">
        <f>IF(AND(E68&gt;4),MAX($S$11:S67)+1,"")</f>
        <v/>
      </c>
      <c r="T68" s="16"/>
      <c r="U68" s="16" t="str">
        <f>IF(AND(E68&gt;=1,E68&lt;3),MAX($U$66:U67)+1,"")</f>
        <v/>
      </c>
      <c r="V68" s="7" t="str">
        <f>IF(C68&lt;&gt;"",MAX($V$66:V67)+1,"")</f>
        <v/>
      </c>
      <c r="W68" s="7" t="str">
        <f t="shared" si="16"/>
        <v/>
      </c>
      <c r="X68" s="7" t="str">
        <f>IF(C68="","",200000000+VLOOKUP(G68,コード!N:O,2,FALSE)*1000000+申し込み表!B68*10)</f>
        <v/>
      </c>
      <c r="Y68" s="15">
        <v>67</v>
      </c>
      <c r="Z68" s="16" t="str">
        <f t="shared" si="10"/>
        <v/>
      </c>
      <c r="AA68" s="16" t="str">
        <f t="shared" si="11"/>
        <v/>
      </c>
      <c r="AB68" s="16" t="str">
        <f t="shared" si="12"/>
        <v/>
      </c>
      <c r="AC68" s="16" t="str">
        <f t="shared" si="13"/>
        <v/>
      </c>
      <c r="AD68" s="16" t="str">
        <f t="shared" si="15"/>
        <v/>
      </c>
      <c r="AE68" s="16" t="str">
        <f t="shared" si="17"/>
        <v/>
      </c>
      <c r="AF68" s="16" t="str">
        <f t="shared" si="18"/>
        <v/>
      </c>
    </row>
    <row r="69" spans="1:32" ht="24" customHeight="1" x14ac:dyDescent="0.15">
      <c r="A69" s="39">
        <v>4</v>
      </c>
      <c r="B69" s="89"/>
      <c r="C69" s="93"/>
      <c r="D69" s="94"/>
      <c r="E69" s="86"/>
      <c r="F69" s="87"/>
      <c r="G69" s="96"/>
      <c r="H69" s="115"/>
      <c r="I69" s="116"/>
      <c r="J69" s="117"/>
      <c r="K69" s="116"/>
      <c r="L69" s="115"/>
      <c r="M69" s="116"/>
      <c r="N69" s="76" t="str">
        <f t="shared" si="14"/>
        <v/>
      </c>
      <c r="O69" s="16"/>
      <c r="P69" s="16"/>
      <c r="Q69" s="16" t="str">
        <f>IF(AND(E69&gt;=1,E69&lt;5),MAX($Q$66:Q68)+1,"")</f>
        <v/>
      </c>
      <c r="R69" s="16" t="str">
        <f>IF(E69&gt;4,MAX($R$66:R68)+1,"")</f>
        <v/>
      </c>
      <c r="S69" s="16" t="str">
        <f>IF(AND(E69&gt;4),MAX($S$11:S68)+1,"")</f>
        <v/>
      </c>
      <c r="T69" s="16"/>
      <c r="U69" s="16" t="str">
        <f>IF(AND(E69&gt;=1,E69&lt;3),MAX($U$66:U68)+1,"")</f>
        <v/>
      </c>
      <c r="V69" s="7" t="str">
        <f>IF(C69&lt;&gt;"",MAX($V$66:V68)+1,"")</f>
        <v/>
      </c>
      <c r="W69" s="7" t="str">
        <f t="shared" si="16"/>
        <v/>
      </c>
      <c r="X69" s="7" t="str">
        <f>IF(C69="","",200000000+VLOOKUP(G69,コード!N:O,2,FALSE)*1000000+申し込み表!B69*10)</f>
        <v/>
      </c>
      <c r="Y69" s="15">
        <v>68</v>
      </c>
      <c r="Z69" s="16" t="str">
        <f t="shared" si="10"/>
        <v/>
      </c>
      <c r="AA69" s="16" t="str">
        <f t="shared" si="11"/>
        <v/>
      </c>
      <c r="AB69" s="16" t="str">
        <f t="shared" si="12"/>
        <v/>
      </c>
      <c r="AC69" s="16" t="str">
        <f t="shared" si="13"/>
        <v/>
      </c>
      <c r="AD69" s="16" t="str">
        <f t="shared" si="15"/>
        <v/>
      </c>
      <c r="AE69" s="16" t="str">
        <f t="shared" si="17"/>
        <v/>
      </c>
      <c r="AF69" s="16" t="str">
        <f t="shared" si="18"/>
        <v/>
      </c>
    </row>
    <row r="70" spans="1:32" ht="24" customHeight="1" x14ac:dyDescent="0.15">
      <c r="A70" s="39">
        <v>5</v>
      </c>
      <c r="B70" s="89"/>
      <c r="C70" s="93"/>
      <c r="D70" s="94"/>
      <c r="E70" s="86"/>
      <c r="F70" s="87"/>
      <c r="G70" s="96"/>
      <c r="H70" s="115"/>
      <c r="I70" s="116"/>
      <c r="J70" s="117"/>
      <c r="K70" s="116"/>
      <c r="L70" s="115"/>
      <c r="M70" s="116"/>
      <c r="N70" s="76" t="str">
        <f t="shared" si="14"/>
        <v/>
      </c>
      <c r="O70" s="16"/>
      <c r="P70" s="16"/>
      <c r="Q70" s="16" t="str">
        <f>IF(AND(E70&gt;=1,E70&lt;5),MAX($Q$66:Q69)+1,"")</f>
        <v/>
      </c>
      <c r="R70" s="16" t="str">
        <f>IF(E70&gt;4,MAX($R$66:R69)+1,"")</f>
        <v/>
      </c>
      <c r="S70" s="16" t="str">
        <f>IF(AND(E70&gt;4),MAX($S$11:S69)+1,"")</f>
        <v/>
      </c>
      <c r="T70" s="16"/>
      <c r="U70" s="16" t="str">
        <f>IF(AND(E70&gt;=1,E70&lt;3),MAX($U$66:U69)+1,"")</f>
        <v/>
      </c>
      <c r="V70" s="7" t="str">
        <f>IF(C70&lt;&gt;"",MAX($V$66:V69)+1,"")</f>
        <v/>
      </c>
      <c r="W70" s="7" t="str">
        <f t="shared" si="16"/>
        <v/>
      </c>
      <c r="X70" s="7" t="str">
        <f>IF(C70="","",200000000+VLOOKUP(G70,コード!N:O,2,FALSE)*1000000+申し込み表!B70*10)</f>
        <v/>
      </c>
      <c r="Y70" s="15">
        <v>69</v>
      </c>
      <c r="Z70" s="16" t="str">
        <f t="shared" si="10"/>
        <v/>
      </c>
      <c r="AA70" s="16" t="str">
        <f t="shared" si="11"/>
        <v/>
      </c>
      <c r="AB70" s="16" t="str">
        <f t="shared" si="12"/>
        <v/>
      </c>
      <c r="AC70" s="16" t="str">
        <f t="shared" si="13"/>
        <v/>
      </c>
      <c r="AD70" s="16" t="str">
        <f t="shared" si="15"/>
        <v/>
      </c>
      <c r="AE70" s="16" t="str">
        <f t="shared" si="17"/>
        <v/>
      </c>
      <c r="AF70" s="16" t="str">
        <f t="shared" si="18"/>
        <v/>
      </c>
    </row>
    <row r="71" spans="1:32" ht="24" customHeight="1" x14ac:dyDescent="0.15">
      <c r="A71" s="39">
        <v>6</v>
      </c>
      <c r="B71" s="89"/>
      <c r="C71" s="93"/>
      <c r="D71" s="94"/>
      <c r="E71" s="86"/>
      <c r="F71" s="87"/>
      <c r="G71" s="96"/>
      <c r="H71" s="115"/>
      <c r="I71" s="116"/>
      <c r="J71" s="117"/>
      <c r="K71" s="116"/>
      <c r="L71" s="115"/>
      <c r="M71" s="116"/>
      <c r="N71" s="76" t="str">
        <f t="shared" si="14"/>
        <v/>
      </c>
      <c r="O71" s="16"/>
      <c r="P71" s="16"/>
      <c r="Q71" s="16" t="str">
        <f>IF(AND(E71&gt;=1,E71&lt;5),MAX($Q$66:Q70)+1,"")</f>
        <v/>
      </c>
      <c r="R71" s="16" t="str">
        <f>IF(E71&gt;4,MAX($R$66:R70)+1,"")</f>
        <v/>
      </c>
      <c r="S71" s="16" t="str">
        <f>IF(AND(E71&gt;4),MAX($S$11:S70)+1,"")</f>
        <v/>
      </c>
      <c r="T71" s="16"/>
      <c r="U71" s="16" t="str">
        <f>IF(AND(E71&gt;=1,E71&lt;3),MAX($U$66:U70)+1,"")</f>
        <v/>
      </c>
      <c r="V71" s="7" t="str">
        <f>IF(C71&lt;&gt;"",MAX($V$66:V70)+1,"")</f>
        <v/>
      </c>
      <c r="W71" s="7" t="str">
        <f t="shared" si="16"/>
        <v/>
      </c>
      <c r="X71" s="7" t="str">
        <f>IF(C71="","",200000000+VLOOKUP(G71,コード!N:O,2,FALSE)*1000000+申し込み表!B71*10)</f>
        <v/>
      </c>
      <c r="Y71" s="15">
        <v>70</v>
      </c>
      <c r="Z71" s="16" t="str">
        <f t="shared" si="10"/>
        <v/>
      </c>
      <c r="AA71" s="16" t="str">
        <f t="shared" si="11"/>
        <v/>
      </c>
      <c r="AB71" s="16" t="str">
        <f t="shared" si="12"/>
        <v/>
      </c>
      <c r="AC71" s="16" t="str">
        <f t="shared" si="13"/>
        <v/>
      </c>
      <c r="AD71" s="16" t="str">
        <f t="shared" si="15"/>
        <v/>
      </c>
      <c r="AE71" s="16" t="str">
        <f t="shared" si="17"/>
        <v/>
      </c>
      <c r="AF71" s="16" t="str">
        <f t="shared" si="18"/>
        <v/>
      </c>
    </row>
    <row r="72" spans="1:32" s="44" customFormat="1" ht="24" customHeight="1" x14ac:dyDescent="0.15">
      <c r="A72" s="39">
        <v>7</v>
      </c>
      <c r="B72" s="89"/>
      <c r="C72" s="93"/>
      <c r="D72" s="94"/>
      <c r="E72" s="86"/>
      <c r="F72" s="87"/>
      <c r="G72" s="96"/>
      <c r="H72" s="115"/>
      <c r="I72" s="116"/>
      <c r="J72" s="117"/>
      <c r="K72" s="116"/>
      <c r="L72" s="115"/>
      <c r="M72" s="116"/>
      <c r="N72" s="76" t="str">
        <f t="shared" si="14"/>
        <v/>
      </c>
      <c r="O72" s="16"/>
      <c r="P72" s="16"/>
      <c r="Q72" s="16" t="str">
        <f>IF(AND(E72&gt;=1,E72&lt;5),MAX($Q$66:Q71)+1,"")</f>
        <v/>
      </c>
      <c r="R72" s="16" t="str">
        <f>IF(E72&gt;4,MAX($R$66:R71)+1,"")</f>
        <v/>
      </c>
      <c r="S72" s="16" t="str">
        <f>IF(AND(E72&gt;4),MAX($S$11:S71)+1,"")</f>
        <v/>
      </c>
      <c r="T72" s="16"/>
      <c r="U72" s="16" t="str">
        <f>IF(AND(E72&gt;=1,E72&lt;3),MAX($U$66:U71)+1,"")</f>
        <v/>
      </c>
      <c r="V72" s="7" t="str">
        <f>IF(C72&lt;&gt;"",MAX($V$66:V71)+1,"")</f>
        <v/>
      </c>
      <c r="W72" s="7" t="str">
        <f t="shared" si="16"/>
        <v/>
      </c>
      <c r="X72" s="7" t="str">
        <f>IF(C72="","",200000000+VLOOKUP(G72,コード!N:O,2,FALSE)*1000000+申し込み表!B72*10)</f>
        <v/>
      </c>
      <c r="Y72" s="15">
        <v>71</v>
      </c>
      <c r="Z72" s="16" t="str">
        <f t="shared" si="10"/>
        <v/>
      </c>
      <c r="AA72" s="16" t="str">
        <f t="shared" si="11"/>
        <v/>
      </c>
      <c r="AB72" s="16" t="str">
        <f t="shared" si="12"/>
        <v/>
      </c>
      <c r="AC72" s="16" t="str">
        <f t="shared" si="13"/>
        <v/>
      </c>
      <c r="AD72" s="16" t="str">
        <f t="shared" si="15"/>
        <v/>
      </c>
      <c r="AE72" s="16" t="str">
        <f t="shared" si="17"/>
        <v/>
      </c>
      <c r="AF72" s="16" t="str">
        <f t="shared" si="18"/>
        <v/>
      </c>
    </row>
    <row r="73" spans="1:32" s="44" customFormat="1" ht="24" customHeight="1" x14ac:dyDescent="0.15">
      <c r="A73" s="39">
        <v>8</v>
      </c>
      <c r="B73" s="89"/>
      <c r="C73" s="93"/>
      <c r="D73" s="94"/>
      <c r="E73" s="86"/>
      <c r="F73" s="87"/>
      <c r="G73" s="96"/>
      <c r="H73" s="115"/>
      <c r="I73" s="116"/>
      <c r="J73" s="117"/>
      <c r="K73" s="116"/>
      <c r="L73" s="115"/>
      <c r="M73" s="116"/>
      <c r="N73" s="76" t="str">
        <f t="shared" si="14"/>
        <v/>
      </c>
      <c r="O73" s="16"/>
      <c r="P73" s="16"/>
      <c r="Q73" s="16" t="str">
        <f>IF(AND(E73&gt;=1,E73&lt;5),MAX($Q$66:Q72)+1,"")</f>
        <v/>
      </c>
      <c r="R73" s="16" t="str">
        <f>IF(E73&gt;4,MAX($R$66:R72)+1,"")</f>
        <v/>
      </c>
      <c r="S73" s="16" t="str">
        <f>IF(AND(E73&gt;4),MAX($S$11:S72)+1,"")</f>
        <v/>
      </c>
      <c r="T73" s="16"/>
      <c r="U73" s="16" t="str">
        <f>IF(AND(E73&gt;=1,E73&lt;3),MAX($U$66:U72)+1,"")</f>
        <v/>
      </c>
      <c r="V73" s="7" t="str">
        <f>IF(C73&lt;&gt;"",MAX($V$66:V72)+1,"")</f>
        <v/>
      </c>
      <c r="W73" s="7" t="str">
        <f t="shared" si="16"/>
        <v/>
      </c>
      <c r="X73" s="7" t="str">
        <f>IF(C73="","",200000000+VLOOKUP(G73,コード!N:O,2,FALSE)*1000000+申し込み表!B73*10)</f>
        <v/>
      </c>
      <c r="Y73" s="15">
        <v>72</v>
      </c>
      <c r="Z73" s="16" t="str">
        <f t="shared" si="10"/>
        <v/>
      </c>
      <c r="AA73" s="16" t="str">
        <f t="shared" si="11"/>
        <v/>
      </c>
      <c r="AB73" s="16" t="str">
        <f t="shared" si="12"/>
        <v/>
      </c>
      <c r="AC73" s="16" t="str">
        <f t="shared" si="13"/>
        <v/>
      </c>
      <c r="AD73" s="16" t="str">
        <f t="shared" si="15"/>
        <v/>
      </c>
      <c r="AE73" s="16" t="str">
        <f t="shared" si="17"/>
        <v/>
      </c>
      <c r="AF73" s="16" t="str">
        <f t="shared" si="18"/>
        <v/>
      </c>
    </row>
    <row r="74" spans="1:32" s="45" customFormat="1" ht="24" customHeight="1" x14ac:dyDescent="0.15">
      <c r="A74" s="39">
        <v>9</v>
      </c>
      <c r="B74" s="89"/>
      <c r="C74" s="93"/>
      <c r="D74" s="94"/>
      <c r="E74" s="86"/>
      <c r="F74" s="87"/>
      <c r="G74" s="96"/>
      <c r="H74" s="115"/>
      <c r="I74" s="116"/>
      <c r="J74" s="117"/>
      <c r="K74" s="116"/>
      <c r="L74" s="115"/>
      <c r="M74" s="116"/>
      <c r="N74" s="76" t="str">
        <f t="shared" si="14"/>
        <v/>
      </c>
      <c r="O74" s="16"/>
      <c r="P74" s="16"/>
      <c r="Q74" s="16" t="str">
        <f>IF(AND(E74&gt;=1,E74&lt;5),MAX($Q$66:Q73)+1,"")</f>
        <v/>
      </c>
      <c r="R74" s="16" t="str">
        <f>IF(E74&gt;4,MAX($R$66:R73)+1,"")</f>
        <v/>
      </c>
      <c r="S74" s="16" t="str">
        <f>IF(AND(E74&gt;4),MAX($S$11:S73)+1,"")</f>
        <v/>
      </c>
      <c r="T74" s="16"/>
      <c r="U74" s="16" t="str">
        <f>IF(AND(E74&gt;=1,E74&lt;3),MAX($U$66:U73)+1,"")</f>
        <v/>
      </c>
      <c r="V74" s="7" t="str">
        <f>IF(C74&lt;&gt;"",MAX($V$66:V73)+1,"")</f>
        <v/>
      </c>
      <c r="W74" s="7" t="str">
        <f t="shared" si="16"/>
        <v/>
      </c>
      <c r="X74" s="7" t="str">
        <f>IF(C74="","",200000000+VLOOKUP(G74,コード!N:O,2,FALSE)*1000000+申し込み表!B74*10)</f>
        <v/>
      </c>
      <c r="Y74" s="15">
        <v>73</v>
      </c>
      <c r="Z74" s="16" t="str">
        <f t="shared" si="10"/>
        <v/>
      </c>
      <c r="AA74" s="16" t="str">
        <f t="shared" si="11"/>
        <v/>
      </c>
      <c r="AB74" s="16" t="str">
        <f t="shared" si="12"/>
        <v/>
      </c>
      <c r="AC74" s="16" t="str">
        <f t="shared" si="13"/>
        <v/>
      </c>
      <c r="AD74" s="16" t="str">
        <f t="shared" si="15"/>
        <v/>
      </c>
      <c r="AE74" s="16" t="str">
        <f t="shared" si="17"/>
        <v/>
      </c>
      <c r="AF74" s="16" t="str">
        <f t="shared" si="18"/>
        <v/>
      </c>
    </row>
    <row r="75" spans="1:32" s="45" customFormat="1" ht="24" customHeight="1" x14ac:dyDescent="0.15">
      <c r="A75" s="39">
        <v>10</v>
      </c>
      <c r="B75" s="89"/>
      <c r="C75" s="93"/>
      <c r="D75" s="94"/>
      <c r="E75" s="86"/>
      <c r="F75" s="87"/>
      <c r="G75" s="96"/>
      <c r="H75" s="115"/>
      <c r="I75" s="116"/>
      <c r="J75" s="117"/>
      <c r="K75" s="116"/>
      <c r="L75" s="115"/>
      <c r="M75" s="116"/>
      <c r="N75" s="76" t="str">
        <f t="shared" si="14"/>
        <v/>
      </c>
      <c r="O75" s="16"/>
      <c r="P75" s="16"/>
      <c r="Q75" s="16" t="str">
        <f>IF(AND(E75&gt;=1,E75&lt;5),MAX($Q$66:Q74)+1,"")</f>
        <v/>
      </c>
      <c r="R75" s="16" t="str">
        <f>IF(E75&gt;4,MAX($R$66:R74)+1,"")</f>
        <v/>
      </c>
      <c r="S75" s="16" t="str">
        <f>IF(AND(E75&gt;4),MAX($S$11:S74)+1,"")</f>
        <v/>
      </c>
      <c r="T75" s="16"/>
      <c r="U75" s="16" t="str">
        <f>IF(AND(E75&gt;=1,E75&lt;3),MAX($U$66:U74)+1,"")</f>
        <v/>
      </c>
      <c r="V75" s="7" t="str">
        <f>IF(C75&lt;&gt;"",MAX($V$66:V74)+1,"")</f>
        <v/>
      </c>
      <c r="W75" s="7" t="str">
        <f t="shared" si="16"/>
        <v/>
      </c>
      <c r="X75" s="7" t="str">
        <f>IF(C75="","",200000000+VLOOKUP(G75,コード!N:O,2,FALSE)*1000000+申し込み表!B75*10)</f>
        <v/>
      </c>
      <c r="Y75" s="15">
        <v>74</v>
      </c>
      <c r="Z75" s="16" t="str">
        <f t="shared" si="10"/>
        <v/>
      </c>
      <c r="AA75" s="16" t="str">
        <f t="shared" si="11"/>
        <v/>
      </c>
      <c r="AB75" s="16" t="str">
        <f t="shared" si="12"/>
        <v/>
      </c>
      <c r="AC75" s="16" t="str">
        <f t="shared" si="13"/>
        <v/>
      </c>
      <c r="AD75" s="16" t="str">
        <f t="shared" si="15"/>
        <v/>
      </c>
      <c r="AE75" s="16" t="str">
        <f t="shared" si="17"/>
        <v/>
      </c>
      <c r="AF75" s="16" t="str">
        <f t="shared" si="18"/>
        <v/>
      </c>
    </row>
    <row r="76" spans="1:32" s="45" customFormat="1" ht="24" customHeight="1" x14ac:dyDescent="0.15">
      <c r="A76" s="39">
        <v>11</v>
      </c>
      <c r="B76" s="89"/>
      <c r="C76" s="93"/>
      <c r="D76" s="94"/>
      <c r="E76" s="86"/>
      <c r="F76" s="87"/>
      <c r="G76" s="96"/>
      <c r="H76" s="115"/>
      <c r="I76" s="116"/>
      <c r="J76" s="117"/>
      <c r="K76" s="116"/>
      <c r="L76" s="115"/>
      <c r="M76" s="116"/>
      <c r="N76" s="76" t="str">
        <f t="shared" si="14"/>
        <v/>
      </c>
      <c r="O76" s="16"/>
      <c r="P76" s="16"/>
      <c r="Q76" s="16" t="str">
        <f>IF(AND(E76&gt;=1,E76&lt;5),MAX($Q$66:Q75)+1,"")</f>
        <v/>
      </c>
      <c r="R76" s="16" t="str">
        <f>IF(E76&gt;4,MAX($R$66:R75)+1,"")</f>
        <v/>
      </c>
      <c r="S76" s="16" t="str">
        <f>IF(AND(E76&gt;4),MAX($S$11:S75)+1,"")</f>
        <v/>
      </c>
      <c r="T76" s="16"/>
      <c r="U76" s="16" t="str">
        <f>IF(AND(E76&gt;=1,E76&lt;3),MAX($U$66:U75)+1,"")</f>
        <v/>
      </c>
      <c r="V76" s="7" t="str">
        <f>IF(C76&lt;&gt;"",MAX($V$66:V75)+1,"")</f>
        <v/>
      </c>
      <c r="W76" s="7" t="str">
        <f t="shared" si="16"/>
        <v/>
      </c>
      <c r="X76" s="7" t="str">
        <f>IF(C76="","",200000000+VLOOKUP(G76,コード!N:O,2,FALSE)*1000000+申し込み表!B76*10)</f>
        <v/>
      </c>
      <c r="Y76" s="15">
        <v>75</v>
      </c>
      <c r="Z76" s="16" t="str">
        <f t="shared" si="10"/>
        <v/>
      </c>
      <c r="AA76" s="16" t="str">
        <f t="shared" si="11"/>
        <v/>
      </c>
      <c r="AB76" s="16" t="str">
        <f t="shared" si="12"/>
        <v/>
      </c>
      <c r="AC76" s="16" t="str">
        <f t="shared" si="13"/>
        <v/>
      </c>
      <c r="AD76" s="16" t="str">
        <f t="shared" si="15"/>
        <v/>
      </c>
      <c r="AE76" s="16" t="str">
        <f t="shared" si="17"/>
        <v/>
      </c>
      <c r="AF76" s="16" t="str">
        <f t="shared" si="18"/>
        <v/>
      </c>
    </row>
    <row r="77" spans="1:32" s="45" customFormat="1" ht="24" customHeight="1" x14ac:dyDescent="0.15">
      <c r="A77" s="39">
        <v>12</v>
      </c>
      <c r="B77" s="89"/>
      <c r="C77" s="93"/>
      <c r="D77" s="94"/>
      <c r="E77" s="86"/>
      <c r="F77" s="87"/>
      <c r="G77" s="96"/>
      <c r="H77" s="115"/>
      <c r="I77" s="116"/>
      <c r="J77" s="117"/>
      <c r="K77" s="116"/>
      <c r="L77" s="115"/>
      <c r="M77" s="116"/>
      <c r="N77" s="76" t="str">
        <f t="shared" si="14"/>
        <v/>
      </c>
      <c r="O77" s="16"/>
      <c r="P77" s="16"/>
      <c r="Q77" s="16" t="str">
        <f>IF(AND(E77&gt;=1,E77&lt;5),MAX($Q$66:Q76)+1,"")</f>
        <v/>
      </c>
      <c r="R77" s="16" t="str">
        <f>IF(E77&gt;4,MAX($R$66:R76)+1,"")</f>
        <v/>
      </c>
      <c r="S77" s="16" t="str">
        <f>IF(AND(E77&gt;4),MAX($S$11:S76)+1,"")</f>
        <v/>
      </c>
      <c r="T77" s="16"/>
      <c r="U77" s="16" t="str">
        <f>IF(AND(E77&gt;=1,E77&lt;3),MAX($U$66:U76)+1,"")</f>
        <v/>
      </c>
      <c r="V77" s="7" t="str">
        <f>IF(C77&lt;&gt;"",MAX($V$66:V76)+1,"")</f>
        <v/>
      </c>
      <c r="W77" s="7" t="str">
        <f t="shared" si="16"/>
        <v/>
      </c>
      <c r="X77" s="7" t="str">
        <f>IF(C77="","",200000000+VLOOKUP(G77,コード!N:O,2,FALSE)*1000000+申し込み表!B77*10)</f>
        <v/>
      </c>
      <c r="Y77" s="15">
        <v>76</v>
      </c>
      <c r="Z77" s="16" t="str">
        <f t="shared" si="10"/>
        <v/>
      </c>
      <c r="AA77" s="16" t="str">
        <f t="shared" si="11"/>
        <v/>
      </c>
      <c r="AB77" s="16" t="str">
        <f t="shared" si="12"/>
        <v/>
      </c>
      <c r="AC77" s="16" t="str">
        <f t="shared" si="13"/>
        <v/>
      </c>
      <c r="AD77" s="16" t="str">
        <f t="shared" si="15"/>
        <v/>
      </c>
      <c r="AE77" s="16" t="str">
        <f t="shared" si="17"/>
        <v/>
      </c>
      <c r="AF77" s="16" t="str">
        <f t="shared" si="18"/>
        <v/>
      </c>
    </row>
    <row r="78" spans="1:32" s="45" customFormat="1" ht="24" customHeight="1" x14ac:dyDescent="0.15">
      <c r="A78" s="39">
        <v>13</v>
      </c>
      <c r="B78" s="89"/>
      <c r="C78" s="93"/>
      <c r="D78" s="94"/>
      <c r="E78" s="86"/>
      <c r="F78" s="87"/>
      <c r="G78" s="96"/>
      <c r="H78" s="115"/>
      <c r="I78" s="116"/>
      <c r="J78" s="117"/>
      <c r="K78" s="116"/>
      <c r="L78" s="115"/>
      <c r="M78" s="116"/>
      <c r="N78" s="76" t="str">
        <f t="shared" si="14"/>
        <v/>
      </c>
      <c r="O78" s="16"/>
      <c r="P78" s="16"/>
      <c r="Q78" s="16" t="str">
        <f>IF(AND(E78&gt;=1,E78&lt;5),MAX($Q$66:Q77)+1,"")</f>
        <v/>
      </c>
      <c r="R78" s="16" t="str">
        <f>IF(E78&gt;4,MAX($R$66:R77)+1,"")</f>
        <v/>
      </c>
      <c r="S78" s="16" t="str">
        <f>IF(AND(E78&gt;4),MAX($S$11:S77)+1,"")</f>
        <v/>
      </c>
      <c r="T78" s="16"/>
      <c r="U78" s="16" t="str">
        <f>IF(AND(E78&gt;=1,E78&lt;3),MAX($U$66:U77)+1,"")</f>
        <v/>
      </c>
      <c r="V78" s="7" t="str">
        <f>IF(C78&lt;&gt;"",MAX($V$66:V77)+1,"")</f>
        <v/>
      </c>
      <c r="W78" s="7" t="str">
        <f t="shared" si="16"/>
        <v/>
      </c>
      <c r="X78" s="7" t="str">
        <f>IF(C78="","",200000000+VLOOKUP(G78,コード!N:O,2,FALSE)*1000000+申し込み表!B78*10)</f>
        <v/>
      </c>
      <c r="Y78" s="15">
        <v>77</v>
      </c>
      <c r="Z78" s="16" t="str">
        <f t="shared" si="10"/>
        <v/>
      </c>
      <c r="AA78" s="16" t="str">
        <f t="shared" si="11"/>
        <v/>
      </c>
      <c r="AB78" s="16" t="str">
        <f t="shared" si="12"/>
        <v/>
      </c>
      <c r="AC78" s="16" t="str">
        <f t="shared" si="13"/>
        <v/>
      </c>
      <c r="AD78" s="16" t="str">
        <f t="shared" si="15"/>
        <v/>
      </c>
      <c r="AE78" s="16" t="str">
        <f t="shared" si="17"/>
        <v/>
      </c>
      <c r="AF78" s="16" t="str">
        <f t="shared" si="18"/>
        <v/>
      </c>
    </row>
    <row r="79" spans="1:32" s="45" customFormat="1" ht="24" customHeight="1" x14ac:dyDescent="0.15">
      <c r="A79" s="39">
        <v>14</v>
      </c>
      <c r="B79" s="89"/>
      <c r="C79" s="93"/>
      <c r="D79" s="94"/>
      <c r="E79" s="86"/>
      <c r="F79" s="87"/>
      <c r="G79" s="96"/>
      <c r="H79" s="115"/>
      <c r="I79" s="116"/>
      <c r="J79" s="117"/>
      <c r="K79" s="116"/>
      <c r="L79" s="115"/>
      <c r="M79" s="116"/>
      <c r="N79" s="76" t="str">
        <f t="shared" si="14"/>
        <v/>
      </c>
      <c r="O79" s="16"/>
      <c r="P79" s="16"/>
      <c r="Q79" s="16" t="str">
        <f>IF(AND(E79&gt;=1,E79&lt;5),MAX($Q$66:Q78)+1,"")</f>
        <v/>
      </c>
      <c r="R79" s="16" t="str">
        <f>IF(E79&gt;4,MAX($R$66:R78)+1,"")</f>
        <v/>
      </c>
      <c r="S79" s="16" t="str">
        <f>IF(AND(E79&gt;4),MAX($S$11:S78)+1,"")</f>
        <v/>
      </c>
      <c r="T79" s="16"/>
      <c r="U79" s="16" t="str">
        <f>IF(AND(E79&gt;=1,E79&lt;3),MAX($U$66:U78)+1,"")</f>
        <v/>
      </c>
      <c r="V79" s="7" t="str">
        <f>IF(C79&lt;&gt;"",MAX($V$66:V78)+1,"")</f>
        <v/>
      </c>
      <c r="W79" s="7" t="str">
        <f t="shared" si="16"/>
        <v/>
      </c>
      <c r="X79" s="7" t="str">
        <f>IF(C79="","",200000000+VLOOKUP(G79,コード!N:O,2,FALSE)*1000000+申し込み表!B79*10)</f>
        <v/>
      </c>
      <c r="Y79" s="15">
        <v>78</v>
      </c>
      <c r="Z79" s="16" t="str">
        <f t="shared" si="10"/>
        <v/>
      </c>
      <c r="AA79" s="16" t="str">
        <f t="shared" si="11"/>
        <v/>
      </c>
      <c r="AB79" s="16" t="str">
        <f t="shared" si="12"/>
        <v/>
      </c>
      <c r="AC79" s="16" t="str">
        <f t="shared" si="13"/>
        <v/>
      </c>
      <c r="AD79" s="16" t="str">
        <f t="shared" si="15"/>
        <v/>
      </c>
      <c r="AE79" s="16" t="str">
        <f t="shared" si="17"/>
        <v/>
      </c>
      <c r="AF79" s="16" t="str">
        <f t="shared" si="18"/>
        <v/>
      </c>
    </row>
    <row r="80" spans="1:32" s="45" customFormat="1" ht="24" customHeight="1" x14ac:dyDescent="0.15">
      <c r="A80" s="39">
        <v>15</v>
      </c>
      <c r="B80" s="89"/>
      <c r="C80" s="93"/>
      <c r="D80" s="94"/>
      <c r="E80" s="86"/>
      <c r="F80" s="87"/>
      <c r="G80" s="96"/>
      <c r="H80" s="115"/>
      <c r="I80" s="116"/>
      <c r="J80" s="117"/>
      <c r="K80" s="116"/>
      <c r="L80" s="115"/>
      <c r="M80" s="116"/>
      <c r="N80" s="76" t="str">
        <f t="shared" si="14"/>
        <v/>
      </c>
      <c r="O80" s="16"/>
      <c r="P80" s="16"/>
      <c r="Q80" s="16" t="str">
        <f>IF(AND(E80&gt;=1,E80&lt;5),MAX($Q$66:Q79)+1,"")</f>
        <v/>
      </c>
      <c r="R80" s="16" t="str">
        <f>IF(E80&gt;4,MAX($R$66:R79)+1,"")</f>
        <v/>
      </c>
      <c r="S80" s="16" t="str">
        <f>IF(AND(E80&gt;4),MAX($S$11:S79)+1,"")</f>
        <v/>
      </c>
      <c r="T80" s="16"/>
      <c r="U80" s="16" t="str">
        <f>IF(AND(E80&gt;=1,E80&lt;3),MAX($U$66:U79)+1,"")</f>
        <v/>
      </c>
      <c r="V80" s="7" t="str">
        <f>IF(C80&lt;&gt;"",MAX($V$66:V79)+1,"")</f>
        <v/>
      </c>
      <c r="W80" s="7" t="str">
        <f t="shared" si="16"/>
        <v/>
      </c>
      <c r="X80" s="7" t="str">
        <f>IF(C80="","",200000000+VLOOKUP(G80,コード!N:O,2,FALSE)*1000000+申し込み表!B80*10)</f>
        <v/>
      </c>
      <c r="Y80" s="15">
        <v>79</v>
      </c>
      <c r="Z80" s="16" t="str">
        <f t="shared" si="10"/>
        <v/>
      </c>
      <c r="AA80" s="16" t="str">
        <f t="shared" si="11"/>
        <v/>
      </c>
      <c r="AB80" s="16" t="str">
        <f t="shared" si="12"/>
        <v/>
      </c>
      <c r="AC80" s="16" t="str">
        <f t="shared" si="13"/>
        <v/>
      </c>
      <c r="AD80" s="16" t="str">
        <f t="shared" si="15"/>
        <v/>
      </c>
      <c r="AE80" s="16" t="str">
        <f t="shared" si="17"/>
        <v/>
      </c>
      <c r="AF80" s="16" t="str">
        <f t="shared" si="18"/>
        <v/>
      </c>
    </row>
    <row r="81" spans="1:32" s="45" customFormat="1" ht="24" customHeight="1" x14ac:dyDescent="0.15">
      <c r="A81" s="39">
        <v>16</v>
      </c>
      <c r="B81" s="89"/>
      <c r="C81" s="93"/>
      <c r="D81" s="94"/>
      <c r="E81" s="86"/>
      <c r="F81" s="87"/>
      <c r="G81" s="96"/>
      <c r="H81" s="115"/>
      <c r="I81" s="116"/>
      <c r="J81" s="117"/>
      <c r="K81" s="116"/>
      <c r="L81" s="115"/>
      <c r="M81" s="116"/>
      <c r="N81" s="76" t="str">
        <f t="shared" si="14"/>
        <v/>
      </c>
      <c r="O81" s="16"/>
      <c r="P81" s="16"/>
      <c r="Q81" s="16" t="str">
        <f>IF(AND(E81&gt;=1,E81&lt;5),MAX($Q$66:Q80)+1,"")</f>
        <v/>
      </c>
      <c r="R81" s="16" t="str">
        <f>IF(E81&gt;4,MAX($R$66:R80)+1,"")</f>
        <v/>
      </c>
      <c r="S81" s="16" t="str">
        <f>IF(AND(E81&gt;4),MAX($S$11:S80)+1,"")</f>
        <v/>
      </c>
      <c r="T81" s="16"/>
      <c r="U81" s="16" t="str">
        <f>IF(AND(E81&gt;=1,E81&lt;3),MAX($U$66:U80)+1,"")</f>
        <v/>
      </c>
      <c r="V81" s="7" t="str">
        <f>IF(C81&lt;&gt;"",MAX($V$66:V80)+1,"")</f>
        <v/>
      </c>
      <c r="W81" s="7" t="str">
        <f t="shared" si="16"/>
        <v/>
      </c>
      <c r="X81" s="7" t="str">
        <f>IF(C81="","",200000000+VLOOKUP(G81,コード!N:O,2,FALSE)*1000000+申し込み表!B81*10)</f>
        <v/>
      </c>
      <c r="Y81" s="15">
        <v>80</v>
      </c>
      <c r="Z81" s="16" t="str">
        <f t="shared" si="10"/>
        <v/>
      </c>
      <c r="AA81" s="16" t="str">
        <f t="shared" si="11"/>
        <v/>
      </c>
      <c r="AB81" s="16" t="str">
        <f t="shared" si="12"/>
        <v/>
      </c>
      <c r="AC81" s="16" t="str">
        <f t="shared" si="13"/>
        <v/>
      </c>
      <c r="AD81" s="16" t="str">
        <f t="shared" si="15"/>
        <v/>
      </c>
      <c r="AE81" s="16" t="str">
        <f t="shared" si="17"/>
        <v/>
      </c>
      <c r="AF81" s="16" t="str">
        <f t="shared" si="18"/>
        <v/>
      </c>
    </row>
    <row r="82" spans="1:32" s="45" customFormat="1" ht="24" customHeight="1" x14ac:dyDescent="0.15">
      <c r="A82" s="39">
        <v>17</v>
      </c>
      <c r="B82" s="89"/>
      <c r="C82" s="93"/>
      <c r="D82" s="94"/>
      <c r="E82" s="86"/>
      <c r="F82" s="87"/>
      <c r="G82" s="96"/>
      <c r="H82" s="115"/>
      <c r="I82" s="116"/>
      <c r="J82" s="117"/>
      <c r="K82" s="116"/>
      <c r="L82" s="115"/>
      <c r="M82" s="116"/>
      <c r="N82" s="76" t="str">
        <f t="shared" si="14"/>
        <v/>
      </c>
      <c r="O82" s="16"/>
      <c r="P82" s="16"/>
      <c r="Q82" s="16" t="str">
        <f>IF(AND(E82&gt;=1,E82&lt;5),MAX($Q$66:Q81)+1,"")</f>
        <v/>
      </c>
      <c r="R82" s="16" t="str">
        <f>IF(E82&gt;4,MAX($R$66:R81)+1,"")</f>
        <v/>
      </c>
      <c r="S82" s="16" t="str">
        <f>IF(AND(E82&gt;4),MAX($S$11:S81)+1,"")</f>
        <v/>
      </c>
      <c r="T82" s="16"/>
      <c r="U82" s="16" t="str">
        <f>IF(AND(E82&gt;=1,E82&lt;3),MAX($U$66:U81)+1,"")</f>
        <v/>
      </c>
      <c r="V82" s="7" t="str">
        <f>IF(C82&lt;&gt;"",MAX($V$66:V81)+1,"")</f>
        <v/>
      </c>
      <c r="W82" s="7" t="str">
        <f t="shared" si="16"/>
        <v/>
      </c>
      <c r="X82" s="7" t="str">
        <f>IF(C82="","",200000000+VLOOKUP(G82,コード!N:O,2,FALSE)*1000000+申し込み表!B82*10)</f>
        <v/>
      </c>
      <c r="Y82" s="15">
        <v>81</v>
      </c>
      <c r="Z82" s="16" t="str">
        <f t="shared" si="10"/>
        <v/>
      </c>
      <c r="AA82" s="16" t="str">
        <f t="shared" si="11"/>
        <v/>
      </c>
      <c r="AB82" s="16" t="str">
        <f t="shared" si="12"/>
        <v/>
      </c>
      <c r="AC82" s="16" t="str">
        <f t="shared" si="13"/>
        <v/>
      </c>
      <c r="AD82" s="16" t="str">
        <f t="shared" si="15"/>
        <v/>
      </c>
      <c r="AE82" s="16" t="str">
        <f t="shared" si="17"/>
        <v/>
      </c>
      <c r="AF82" s="16" t="str">
        <f t="shared" si="18"/>
        <v/>
      </c>
    </row>
    <row r="83" spans="1:32" s="45" customFormat="1" ht="24" customHeight="1" x14ac:dyDescent="0.15">
      <c r="A83" s="39">
        <v>18</v>
      </c>
      <c r="B83" s="89"/>
      <c r="C83" s="93"/>
      <c r="D83" s="94"/>
      <c r="E83" s="86"/>
      <c r="F83" s="87"/>
      <c r="G83" s="96"/>
      <c r="H83" s="115"/>
      <c r="I83" s="116"/>
      <c r="J83" s="117"/>
      <c r="K83" s="116"/>
      <c r="L83" s="115"/>
      <c r="M83" s="116"/>
      <c r="N83" s="76" t="str">
        <f t="shared" si="14"/>
        <v/>
      </c>
      <c r="O83" s="16"/>
      <c r="P83" s="16"/>
      <c r="Q83" s="16" t="str">
        <f>IF(AND(E83&gt;=1,E83&lt;5),MAX($Q$66:Q82)+1,"")</f>
        <v/>
      </c>
      <c r="R83" s="16" t="str">
        <f>IF(E83&gt;4,MAX($R$66:R82)+1,"")</f>
        <v/>
      </c>
      <c r="S83" s="16" t="str">
        <f>IF(AND(E83&gt;4),MAX($S$11:S82)+1,"")</f>
        <v/>
      </c>
      <c r="T83" s="16"/>
      <c r="U83" s="16" t="str">
        <f>IF(AND(E83&gt;=1,E83&lt;3),MAX($U$66:U82)+1,"")</f>
        <v/>
      </c>
      <c r="V83" s="7" t="str">
        <f>IF(C83&lt;&gt;"",MAX($V$66:V82)+1,"")</f>
        <v/>
      </c>
      <c r="W83" s="7" t="str">
        <f t="shared" si="16"/>
        <v/>
      </c>
      <c r="X83" s="7" t="str">
        <f>IF(C83="","",200000000+VLOOKUP(G83,コード!N:O,2,FALSE)*1000000+申し込み表!B83*10)</f>
        <v/>
      </c>
      <c r="Y83" s="15">
        <v>82</v>
      </c>
      <c r="Z83" s="16" t="str">
        <f t="shared" si="10"/>
        <v/>
      </c>
      <c r="AA83" s="16" t="str">
        <f t="shared" si="11"/>
        <v/>
      </c>
      <c r="AB83" s="16" t="str">
        <f t="shared" si="12"/>
        <v/>
      </c>
      <c r="AC83" s="16" t="str">
        <f t="shared" si="13"/>
        <v/>
      </c>
      <c r="AD83" s="16" t="str">
        <f t="shared" si="15"/>
        <v/>
      </c>
      <c r="AE83" s="16" t="str">
        <f t="shared" si="17"/>
        <v/>
      </c>
      <c r="AF83" s="16" t="str">
        <f t="shared" si="18"/>
        <v/>
      </c>
    </row>
    <row r="84" spans="1:32" s="45" customFormat="1" ht="24" customHeight="1" x14ac:dyDescent="0.15">
      <c r="A84" s="39">
        <v>19</v>
      </c>
      <c r="B84" s="89"/>
      <c r="C84" s="93"/>
      <c r="D84" s="94"/>
      <c r="E84" s="86"/>
      <c r="F84" s="87"/>
      <c r="G84" s="96"/>
      <c r="H84" s="115"/>
      <c r="I84" s="116"/>
      <c r="J84" s="117"/>
      <c r="K84" s="116"/>
      <c r="L84" s="115"/>
      <c r="M84" s="116"/>
      <c r="N84" s="76" t="str">
        <f t="shared" si="14"/>
        <v/>
      </c>
      <c r="O84" s="16"/>
      <c r="P84" s="16"/>
      <c r="Q84" s="16" t="str">
        <f>IF(AND(E84&gt;=1,E84&lt;5),MAX($Q$66:Q83)+1,"")</f>
        <v/>
      </c>
      <c r="R84" s="16" t="str">
        <f>IF(E84&gt;4,MAX($R$66:R83)+1,"")</f>
        <v/>
      </c>
      <c r="S84" s="16" t="str">
        <f>IF(AND(E84&gt;4),MAX($S$11:S83)+1,"")</f>
        <v/>
      </c>
      <c r="T84" s="16"/>
      <c r="U84" s="16" t="str">
        <f>IF(AND(E84&gt;=1,E84&lt;3),MAX($U$66:U83)+1,"")</f>
        <v/>
      </c>
      <c r="V84" s="7" t="str">
        <f>IF(C84&lt;&gt;"",MAX($V$66:V83)+1,"")</f>
        <v/>
      </c>
      <c r="W84" s="7" t="str">
        <f t="shared" si="16"/>
        <v/>
      </c>
      <c r="X84" s="7" t="str">
        <f>IF(C84="","",200000000+VLOOKUP(G84,コード!N:O,2,FALSE)*1000000+申し込み表!B84*10)</f>
        <v/>
      </c>
      <c r="Y84" s="15">
        <v>83</v>
      </c>
      <c r="Z84" s="16" t="str">
        <f t="shared" si="10"/>
        <v/>
      </c>
      <c r="AA84" s="16" t="str">
        <f t="shared" si="11"/>
        <v/>
      </c>
      <c r="AB84" s="16" t="str">
        <f t="shared" si="12"/>
        <v/>
      </c>
      <c r="AC84" s="16" t="str">
        <f t="shared" si="13"/>
        <v/>
      </c>
      <c r="AD84" s="16" t="str">
        <f t="shared" si="15"/>
        <v/>
      </c>
      <c r="AE84" s="16" t="str">
        <f t="shared" si="17"/>
        <v/>
      </c>
      <c r="AF84" s="16" t="str">
        <f t="shared" si="18"/>
        <v/>
      </c>
    </row>
    <row r="85" spans="1:32" s="45" customFormat="1" ht="24" customHeight="1" x14ac:dyDescent="0.15">
      <c r="A85" s="39">
        <v>20</v>
      </c>
      <c r="B85" s="89"/>
      <c r="C85" s="93"/>
      <c r="D85" s="94"/>
      <c r="E85" s="86"/>
      <c r="F85" s="87"/>
      <c r="G85" s="96"/>
      <c r="H85" s="115"/>
      <c r="I85" s="116"/>
      <c r="J85" s="117"/>
      <c r="K85" s="116"/>
      <c r="L85" s="115"/>
      <c r="M85" s="116"/>
      <c r="N85" s="76" t="str">
        <f t="shared" si="14"/>
        <v/>
      </c>
      <c r="O85" s="16"/>
      <c r="P85" s="16"/>
      <c r="Q85" s="16" t="str">
        <f>IF(AND(E85&gt;=1,E85&lt;5),MAX($Q$66:Q84)+1,"")</f>
        <v/>
      </c>
      <c r="R85" s="16" t="str">
        <f>IF(E85&gt;4,MAX($R$66:R84)+1,"")</f>
        <v/>
      </c>
      <c r="S85" s="16" t="str">
        <f>IF(AND(E85&gt;4),MAX($S$11:S84)+1,"")</f>
        <v/>
      </c>
      <c r="T85" s="16"/>
      <c r="U85" s="16" t="str">
        <f>IF(AND(E85&gt;=1,E85&lt;3),MAX($U$66:U84)+1,"")</f>
        <v/>
      </c>
      <c r="V85" s="7" t="str">
        <f>IF(C85&lt;&gt;"",MAX($V$66:V84)+1,"")</f>
        <v/>
      </c>
      <c r="W85" s="7" t="str">
        <f t="shared" si="16"/>
        <v/>
      </c>
      <c r="X85" s="7" t="str">
        <f>IF(C85="","",200000000+VLOOKUP(G85,コード!N:O,2,FALSE)*1000000+申し込み表!B85*10)</f>
        <v/>
      </c>
      <c r="Y85" s="15">
        <v>84</v>
      </c>
      <c r="Z85" s="16" t="str">
        <f t="shared" si="10"/>
        <v/>
      </c>
      <c r="AA85" s="16" t="str">
        <f t="shared" si="11"/>
        <v/>
      </c>
      <c r="AB85" s="16" t="str">
        <f t="shared" si="12"/>
        <v/>
      </c>
      <c r="AC85" s="16" t="str">
        <f t="shared" si="13"/>
        <v/>
      </c>
      <c r="AD85" s="16" t="str">
        <f t="shared" si="15"/>
        <v/>
      </c>
      <c r="AE85" s="16" t="str">
        <f t="shared" si="17"/>
        <v/>
      </c>
      <c r="AF85" s="16" t="str">
        <f t="shared" si="18"/>
        <v/>
      </c>
    </row>
    <row r="86" spans="1:32" s="45" customFormat="1" ht="24" customHeight="1" x14ac:dyDescent="0.15">
      <c r="A86" s="39">
        <v>21</v>
      </c>
      <c r="B86" s="89"/>
      <c r="C86" s="93"/>
      <c r="D86" s="94"/>
      <c r="E86" s="86"/>
      <c r="F86" s="87"/>
      <c r="G86" s="96"/>
      <c r="H86" s="115"/>
      <c r="I86" s="116"/>
      <c r="J86" s="117"/>
      <c r="K86" s="116"/>
      <c r="L86" s="115"/>
      <c r="M86" s="116"/>
      <c r="N86" s="76" t="str">
        <f t="shared" si="14"/>
        <v/>
      </c>
      <c r="O86" s="16"/>
      <c r="P86" s="16"/>
      <c r="Q86" s="16" t="str">
        <f>IF(AND(E86&gt;=1,E86&lt;5),MAX($Q$66:Q85)+1,"")</f>
        <v/>
      </c>
      <c r="R86" s="16" t="str">
        <f>IF(E86&gt;4,MAX($R$66:R85)+1,"")</f>
        <v/>
      </c>
      <c r="S86" s="16" t="str">
        <f>IF(AND(E86&gt;4),MAX($S$11:S85)+1,"")</f>
        <v/>
      </c>
      <c r="T86" s="16"/>
      <c r="U86" s="16" t="str">
        <f>IF(AND(E86&gt;=1,E86&lt;3),MAX($U$66:U85)+1,"")</f>
        <v/>
      </c>
      <c r="V86" s="7" t="str">
        <f>IF(C86&lt;&gt;"",MAX($V$66:V85)+1,"")</f>
        <v/>
      </c>
      <c r="W86" s="7" t="str">
        <f t="shared" si="16"/>
        <v/>
      </c>
      <c r="X86" s="7" t="str">
        <f>IF(C86="","",200000000+VLOOKUP(G86,コード!N:O,2,FALSE)*1000000+申し込み表!B86*10)</f>
        <v/>
      </c>
      <c r="Y86" s="15">
        <v>85</v>
      </c>
      <c r="Z86" s="16" t="str">
        <f t="shared" si="10"/>
        <v/>
      </c>
      <c r="AA86" s="16" t="str">
        <f t="shared" si="11"/>
        <v/>
      </c>
      <c r="AB86" s="16" t="str">
        <f t="shared" si="12"/>
        <v/>
      </c>
      <c r="AC86" s="16" t="str">
        <f t="shared" si="13"/>
        <v/>
      </c>
      <c r="AD86" s="16" t="str">
        <f t="shared" si="15"/>
        <v/>
      </c>
      <c r="AE86" s="16" t="str">
        <f t="shared" si="17"/>
        <v/>
      </c>
      <c r="AF86" s="16" t="str">
        <f t="shared" si="18"/>
        <v/>
      </c>
    </row>
    <row r="87" spans="1:32" s="45" customFormat="1" ht="24" customHeight="1" x14ac:dyDescent="0.15">
      <c r="A87" s="39">
        <v>22</v>
      </c>
      <c r="B87" s="89"/>
      <c r="C87" s="93"/>
      <c r="D87" s="94"/>
      <c r="E87" s="86"/>
      <c r="F87" s="87"/>
      <c r="G87" s="96"/>
      <c r="H87" s="115"/>
      <c r="I87" s="116"/>
      <c r="J87" s="117"/>
      <c r="K87" s="116"/>
      <c r="L87" s="115"/>
      <c r="M87" s="116"/>
      <c r="N87" s="76" t="str">
        <f t="shared" si="14"/>
        <v/>
      </c>
      <c r="O87" s="16"/>
      <c r="P87" s="16"/>
      <c r="Q87" s="16" t="str">
        <f>IF(AND(E87&gt;=1,E87&lt;5),MAX($Q$66:Q86)+1,"")</f>
        <v/>
      </c>
      <c r="R87" s="16" t="str">
        <f>IF(E87&gt;4,MAX($R$66:R86)+1,"")</f>
        <v/>
      </c>
      <c r="S87" s="16" t="str">
        <f>IF(AND(E87&gt;4),MAX($S$11:S86)+1,"")</f>
        <v/>
      </c>
      <c r="T87" s="16"/>
      <c r="U87" s="16" t="str">
        <f>IF(AND(E87&gt;=1,E87&lt;3),MAX($U$66:U86)+1,"")</f>
        <v/>
      </c>
      <c r="V87" s="7" t="str">
        <f>IF(C87&lt;&gt;"",MAX($V$66:V86)+1,"")</f>
        <v/>
      </c>
      <c r="W87" s="7" t="str">
        <f t="shared" si="16"/>
        <v/>
      </c>
      <c r="X87" s="7" t="str">
        <f>IF(C87="","",200000000+VLOOKUP(G87,コード!N:O,2,FALSE)*1000000+申し込み表!B87*10)</f>
        <v/>
      </c>
      <c r="Y87" s="15">
        <v>86</v>
      </c>
      <c r="Z87" s="16" t="str">
        <f t="shared" si="10"/>
        <v/>
      </c>
      <c r="AA87" s="16" t="str">
        <f t="shared" si="11"/>
        <v/>
      </c>
      <c r="AB87" s="16" t="str">
        <f t="shared" si="12"/>
        <v/>
      </c>
      <c r="AC87" s="16" t="str">
        <f t="shared" si="13"/>
        <v/>
      </c>
      <c r="AD87" s="16" t="str">
        <f t="shared" si="15"/>
        <v/>
      </c>
      <c r="AE87" s="16" t="str">
        <f t="shared" si="17"/>
        <v/>
      </c>
      <c r="AF87" s="16" t="str">
        <f t="shared" si="18"/>
        <v/>
      </c>
    </row>
    <row r="88" spans="1:32" s="45" customFormat="1" ht="24" customHeight="1" x14ac:dyDescent="0.15">
      <c r="A88" s="39">
        <v>23</v>
      </c>
      <c r="B88" s="89"/>
      <c r="C88" s="93"/>
      <c r="D88" s="94"/>
      <c r="E88" s="86"/>
      <c r="F88" s="87"/>
      <c r="G88" s="96"/>
      <c r="H88" s="115"/>
      <c r="I88" s="116"/>
      <c r="J88" s="117"/>
      <c r="K88" s="116"/>
      <c r="L88" s="115"/>
      <c r="M88" s="116"/>
      <c r="N88" s="76" t="str">
        <f t="shared" si="14"/>
        <v/>
      </c>
      <c r="O88" s="16"/>
      <c r="P88" s="16"/>
      <c r="Q88" s="16" t="str">
        <f>IF(AND(E88&gt;=1,E88&lt;5),MAX($Q$66:Q87)+1,"")</f>
        <v/>
      </c>
      <c r="R88" s="16" t="str">
        <f>IF(E88&gt;4,MAX($R$66:R87)+1,"")</f>
        <v/>
      </c>
      <c r="S88" s="16" t="str">
        <f>IF(AND(E88&gt;4),MAX($S$11:S87)+1,"")</f>
        <v/>
      </c>
      <c r="T88" s="16"/>
      <c r="U88" s="16" t="str">
        <f>IF(AND(E88&gt;=1,E88&lt;3),MAX($U$66:U87)+1,"")</f>
        <v/>
      </c>
      <c r="V88" s="7" t="str">
        <f>IF(C88&lt;&gt;"",MAX($V$66:V87)+1,"")</f>
        <v/>
      </c>
      <c r="W88" s="7" t="str">
        <f t="shared" si="16"/>
        <v/>
      </c>
      <c r="X88" s="7" t="str">
        <f>IF(C88="","",200000000+VLOOKUP(G88,コード!N:O,2,FALSE)*1000000+申し込み表!B88*10)</f>
        <v/>
      </c>
      <c r="Y88" s="15">
        <v>87</v>
      </c>
      <c r="Z88" s="16" t="str">
        <f t="shared" si="10"/>
        <v/>
      </c>
      <c r="AA88" s="16" t="str">
        <f t="shared" si="11"/>
        <v/>
      </c>
      <c r="AB88" s="16" t="str">
        <f t="shared" si="12"/>
        <v/>
      </c>
      <c r="AC88" s="16" t="str">
        <f t="shared" si="13"/>
        <v/>
      </c>
      <c r="AD88" s="16" t="str">
        <f t="shared" si="15"/>
        <v/>
      </c>
      <c r="AE88" s="16" t="str">
        <f t="shared" si="17"/>
        <v/>
      </c>
      <c r="AF88" s="16" t="str">
        <f t="shared" si="18"/>
        <v/>
      </c>
    </row>
    <row r="89" spans="1:32" s="45" customFormat="1" ht="24" customHeight="1" x14ac:dyDescent="0.15">
      <c r="A89" s="39">
        <v>24</v>
      </c>
      <c r="B89" s="89"/>
      <c r="C89" s="93"/>
      <c r="D89" s="94"/>
      <c r="E89" s="86"/>
      <c r="F89" s="87"/>
      <c r="G89" s="96"/>
      <c r="H89" s="115"/>
      <c r="I89" s="116"/>
      <c r="J89" s="117"/>
      <c r="K89" s="116"/>
      <c r="L89" s="115"/>
      <c r="M89" s="116"/>
      <c r="N89" s="76" t="str">
        <f t="shared" si="14"/>
        <v/>
      </c>
      <c r="O89" s="16"/>
      <c r="P89" s="16"/>
      <c r="Q89" s="16" t="str">
        <f>IF(AND(E89&gt;=1,E89&lt;5),MAX($Q$66:Q88)+1,"")</f>
        <v/>
      </c>
      <c r="R89" s="16" t="str">
        <f>IF(E89&gt;4,MAX($R$66:R88)+1,"")</f>
        <v/>
      </c>
      <c r="S89" s="16" t="str">
        <f>IF(AND(E89&gt;4),MAX($S$11:S88)+1,"")</f>
        <v/>
      </c>
      <c r="T89" s="16"/>
      <c r="U89" s="16" t="str">
        <f>IF(AND(E89&gt;=1,E89&lt;3),MAX($U$66:U88)+1,"")</f>
        <v/>
      </c>
      <c r="V89" s="7" t="str">
        <f>IF(C89&lt;&gt;"",MAX($V$66:V88)+1,"")</f>
        <v/>
      </c>
      <c r="W89" s="7" t="str">
        <f t="shared" si="16"/>
        <v/>
      </c>
      <c r="X89" s="7" t="str">
        <f>IF(C89="","",200000000+VLOOKUP(G89,コード!N:O,2,FALSE)*1000000+申し込み表!B89*10)</f>
        <v/>
      </c>
      <c r="Y89" s="15">
        <v>88</v>
      </c>
      <c r="Z89" s="16" t="str">
        <f t="shared" si="10"/>
        <v/>
      </c>
      <c r="AA89" s="16" t="str">
        <f t="shared" si="11"/>
        <v/>
      </c>
      <c r="AB89" s="16" t="str">
        <f t="shared" si="12"/>
        <v/>
      </c>
      <c r="AC89" s="16" t="str">
        <f t="shared" si="13"/>
        <v/>
      </c>
      <c r="AD89" s="16" t="str">
        <f t="shared" si="15"/>
        <v/>
      </c>
      <c r="AE89" s="16" t="str">
        <f t="shared" si="17"/>
        <v/>
      </c>
      <c r="AF89" s="16" t="str">
        <f t="shared" si="18"/>
        <v/>
      </c>
    </row>
    <row r="90" spans="1:32" s="45" customFormat="1" ht="24" customHeight="1" x14ac:dyDescent="0.15">
      <c r="A90" s="39">
        <v>25</v>
      </c>
      <c r="B90" s="89"/>
      <c r="C90" s="93"/>
      <c r="D90" s="94"/>
      <c r="E90" s="86"/>
      <c r="F90" s="87"/>
      <c r="G90" s="96"/>
      <c r="H90" s="115"/>
      <c r="I90" s="116"/>
      <c r="J90" s="117"/>
      <c r="K90" s="116"/>
      <c r="L90" s="115"/>
      <c r="M90" s="116"/>
      <c r="N90" s="76" t="str">
        <f t="shared" si="14"/>
        <v/>
      </c>
      <c r="O90" s="16"/>
      <c r="P90" s="16"/>
      <c r="Q90" s="16" t="str">
        <f>IF(AND(E90&gt;=1,E90&lt;5),MAX($Q$66:Q89)+1,"")</f>
        <v/>
      </c>
      <c r="R90" s="16" t="str">
        <f>IF(E90&gt;4,MAX($R$66:R89)+1,"")</f>
        <v/>
      </c>
      <c r="S90" s="16" t="str">
        <f>IF(AND(E90&gt;4),MAX($S$11:S89)+1,"")</f>
        <v/>
      </c>
      <c r="T90" s="16"/>
      <c r="U90" s="16" t="str">
        <f>IF(AND(E90&gt;=1,E90&lt;3),MAX($U$66:U89)+1,"")</f>
        <v/>
      </c>
      <c r="V90" s="7" t="str">
        <f>IF(C90&lt;&gt;"",MAX($V$66:V89)+1,"")</f>
        <v/>
      </c>
      <c r="W90" s="7" t="str">
        <f t="shared" si="16"/>
        <v/>
      </c>
      <c r="X90" s="7" t="str">
        <f>IF(C90="","",200000000+VLOOKUP(G90,コード!N:O,2,FALSE)*1000000+申し込み表!B90*10)</f>
        <v/>
      </c>
      <c r="Y90" s="15">
        <v>89</v>
      </c>
      <c r="Z90" s="16" t="str">
        <f t="shared" si="10"/>
        <v/>
      </c>
      <c r="AA90" s="16" t="str">
        <f t="shared" si="11"/>
        <v/>
      </c>
      <c r="AB90" s="16" t="str">
        <f t="shared" si="12"/>
        <v/>
      </c>
      <c r="AC90" s="16" t="str">
        <f t="shared" si="13"/>
        <v/>
      </c>
      <c r="AD90" s="16" t="str">
        <f t="shared" si="15"/>
        <v/>
      </c>
      <c r="AE90" s="16" t="str">
        <f t="shared" si="17"/>
        <v/>
      </c>
      <c r="AF90" s="16" t="str">
        <f t="shared" si="18"/>
        <v/>
      </c>
    </row>
    <row r="91" spans="1:32" s="45" customFormat="1" ht="24" customHeight="1" x14ac:dyDescent="0.15">
      <c r="A91" s="39">
        <v>26</v>
      </c>
      <c r="B91" s="89"/>
      <c r="C91" s="93"/>
      <c r="D91" s="94"/>
      <c r="E91" s="86"/>
      <c r="F91" s="87"/>
      <c r="G91" s="96"/>
      <c r="H91" s="115"/>
      <c r="I91" s="116"/>
      <c r="J91" s="117"/>
      <c r="K91" s="116"/>
      <c r="L91" s="115"/>
      <c r="M91" s="116"/>
      <c r="N91" s="76" t="str">
        <f t="shared" si="14"/>
        <v/>
      </c>
      <c r="O91" s="16"/>
      <c r="P91" s="16"/>
      <c r="Q91" s="16" t="str">
        <f>IF(AND(E91&gt;=1,E91&lt;5),MAX($Q$66:Q90)+1,"")</f>
        <v/>
      </c>
      <c r="R91" s="16" t="str">
        <f>IF(E91&gt;4,MAX($R$66:R90)+1,"")</f>
        <v/>
      </c>
      <c r="S91" s="16" t="str">
        <f>IF(AND(E91&gt;4),MAX($S$11:S90)+1,"")</f>
        <v/>
      </c>
      <c r="T91" s="16"/>
      <c r="U91" s="16" t="str">
        <f>IF(AND(E91&gt;=1,E91&lt;3),MAX($U$66:U90)+1,"")</f>
        <v/>
      </c>
      <c r="V91" s="7" t="str">
        <f>IF(C91&lt;&gt;"",MAX($V$66:V90)+1,"")</f>
        <v/>
      </c>
      <c r="W91" s="7" t="str">
        <f t="shared" si="16"/>
        <v/>
      </c>
      <c r="X91" s="7" t="str">
        <f>IF(C91="","",200000000+VLOOKUP(G91,コード!N:O,2,FALSE)*1000000+申し込み表!B91*10)</f>
        <v/>
      </c>
      <c r="Y91" s="15">
        <v>90</v>
      </c>
      <c r="Z91" s="16" t="str">
        <f t="shared" si="10"/>
        <v/>
      </c>
      <c r="AA91" s="16" t="str">
        <f t="shared" si="11"/>
        <v/>
      </c>
      <c r="AB91" s="16" t="str">
        <f t="shared" si="12"/>
        <v/>
      </c>
      <c r="AC91" s="16" t="str">
        <f t="shared" si="13"/>
        <v/>
      </c>
      <c r="AD91" s="16" t="str">
        <f t="shared" si="15"/>
        <v/>
      </c>
      <c r="AE91" s="16" t="str">
        <f t="shared" si="17"/>
        <v/>
      </c>
      <c r="AF91" s="16" t="str">
        <f t="shared" si="18"/>
        <v/>
      </c>
    </row>
    <row r="92" spans="1:32" s="45" customFormat="1" ht="24" customHeight="1" x14ac:dyDescent="0.15">
      <c r="A92" s="39">
        <v>27</v>
      </c>
      <c r="B92" s="89"/>
      <c r="C92" s="93"/>
      <c r="D92" s="94"/>
      <c r="E92" s="86"/>
      <c r="F92" s="87"/>
      <c r="G92" s="96"/>
      <c r="H92" s="115"/>
      <c r="I92" s="116"/>
      <c r="J92" s="117"/>
      <c r="K92" s="116"/>
      <c r="L92" s="115"/>
      <c r="M92" s="116"/>
      <c r="N92" s="76" t="str">
        <f t="shared" si="14"/>
        <v/>
      </c>
      <c r="O92" s="16"/>
      <c r="P92" s="16"/>
      <c r="Q92" s="16" t="str">
        <f>IF(AND(E92&gt;=1,E92&lt;5),MAX($Q$66:Q91)+1,"")</f>
        <v/>
      </c>
      <c r="R92" s="16" t="str">
        <f>IF(E92&gt;4,MAX($R$66:R91)+1,"")</f>
        <v/>
      </c>
      <c r="S92" s="16" t="str">
        <f>IF(AND(E92&gt;4),MAX($S$11:S91)+1,"")</f>
        <v/>
      </c>
      <c r="T92" s="16"/>
      <c r="U92" s="16" t="str">
        <f>IF(AND(E92&gt;=1,E92&lt;3),MAX($U$66:U91)+1,"")</f>
        <v/>
      </c>
      <c r="V92" s="7" t="str">
        <f>IF(C92&lt;&gt;"",MAX($V$66:V91)+1,"")</f>
        <v/>
      </c>
      <c r="W92" s="7" t="str">
        <f t="shared" si="16"/>
        <v/>
      </c>
      <c r="X92" s="7" t="str">
        <f>IF(C92="","",200000000+VLOOKUP(G92,コード!N:O,2,FALSE)*1000000+申し込み表!B92*10)</f>
        <v/>
      </c>
      <c r="Y92" s="15">
        <v>91</v>
      </c>
      <c r="Z92" s="16"/>
      <c r="AA92" s="16"/>
      <c r="AB92" s="16"/>
      <c r="AC92" s="16"/>
      <c r="AD92" s="16"/>
      <c r="AE92" s="16"/>
      <c r="AF92" s="16"/>
    </row>
    <row r="93" spans="1:32" s="45" customFormat="1" ht="24" customHeight="1" x14ac:dyDescent="0.15">
      <c r="A93" s="39">
        <v>28</v>
      </c>
      <c r="B93" s="89"/>
      <c r="C93" s="93"/>
      <c r="D93" s="94"/>
      <c r="E93" s="86"/>
      <c r="F93" s="87"/>
      <c r="G93" s="96"/>
      <c r="H93" s="115"/>
      <c r="I93" s="116"/>
      <c r="J93" s="117"/>
      <c r="K93" s="116"/>
      <c r="L93" s="115"/>
      <c r="M93" s="116"/>
      <c r="N93" s="76" t="str">
        <f t="shared" si="14"/>
        <v/>
      </c>
      <c r="O93" s="16"/>
      <c r="P93" s="16"/>
      <c r="Q93" s="16" t="str">
        <f>IF(AND(E93&gt;=1,E93&lt;5),MAX($Q$66:Q92)+1,"")</f>
        <v/>
      </c>
      <c r="R93" s="16" t="str">
        <f>IF(E93&gt;4,MAX($R$66:R92)+1,"")</f>
        <v/>
      </c>
      <c r="S93" s="16" t="str">
        <f>IF(AND(E93&gt;4),MAX($S$11:S92)+1,"")</f>
        <v/>
      </c>
      <c r="T93" s="16"/>
      <c r="U93" s="16" t="str">
        <f>IF(AND(E93&gt;=1,E93&lt;3),MAX($U$66:U92)+1,"")</f>
        <v/>
      </c>
      <c r="V93" s="7" t="str">
        <f>IF(C93&lt;&gt;"",MAX($V$66:V92)+1,"")</f>
        <v/>
      </c>
      <c r="W93" s="7" t="str">
        <f t="shared" si="16"/>
        <v/>
      </c>
      <c r="X93" s="7" t="str">
        <f>IF(C93="","",200000000+VLOOKUP(G93,コード!N:O,2,FALSE)*1000000+申し込み表!B93*10)</f>
        <v/>
      </c>
      <c r="Y93" s="15">
        <v>92</v>
      </c>
      <c r="Z93" s="16"/>
      <c r="AA93" s="16"/>
      <c r="AB93" s="16"/>
      <c r="AC93" s="16"/>
      <c r="AD93" s="16"/>
      <c r="AE93" s="16"/>
      <c r="AF93" s="16"/>
    </row>
    <row r="94" spans="1:32" s="45" customFormat="1" ht="24" customHeight="1" x14ac:dyDescent="0.15">
      <c r="A94" s="39">
        <v>29</v>
      </c>
      <c r="B94" s="89"/>
      <c r="C94" s="93"/>
      <c r="D94" s="94"/>
      <c r="E94" s="86"/>
      <c r="F94" s="87"/>
      <c r="G94" s="96"/>
      <c r="H94" s="115"/>
      <c r="I94" s="116"/>
      <c r="J94" s="117"/>
      <c r="K94" s="116"/>
      <c r="L94" s="115"/>
      <c r="M94" s="116"/>
      <c r="N94" s="76" t="str">
        <f t="shared" si="14"/>
        <v/>
      </c>
      <c r="O94" s="16"/>
      <c r="P94" s="16"/>
      <c r="Q94" s="16" t="str">
        <f>IF(AND(E94&gt;=1,E94&lt;5),MAX($Q$66:Q93)+1,"")</f>
        <v/>
      </c>
      <c r="R94" s="16" t="str">
        <f>IF(E94&gt;4,MAX($R$66:R93)+1,"")</f>
        <v/>
      </c>
      <c r="S94" s="16" t="str">
        <f>IF(AND(E94&gt;4),MAX($S$11:S93)+1,"")</f>
        <v/>
      </c>
      <c r="T94" s="16"/>
      <c r="U94" s="16" t="str">
        <f>IF(AND(E94&gt;=1,E94&lt;3),MAX($U$66:U93)+1,"")</f>
        <v/>
      </c>
      <c r="V94" s="7" t="str">
        <f>IF(C94&lt;&gt;"",MAX($V$66:V93)+1,"")</f>
        <v/>
      </c>
      <c r="W94" s="7" t="str">
        <f t="shared" si="16"/>
        <v/>
      </c>
      <c r="X94" s="7" t="str">
        <f>IF(C94="","",200000000+VLOOKUP(G94,コード!N:O,2,FALSE)*1000000+申し込み表!B94*10)</f>
        <v/>
      </c>
      <c r="Y94" s="15">
        <v>93</v>
      </c>
      <c r="Z94" s="16"/>
      <c r="AA94" s="16"/>
      <c r="AB94" s="16"/>
      <c r="AC94" s="16"/>
      <c r="AD94" s="16"/>
      <c r="AE94" s="16"/>
      <c r="AF94" s="16"/>
    </row>
    <row r="95" spans="1:32" s="45" customFormat="1" ht="24" customHeight="1" x14ac:dyDescent="0.15">
      <c r="A95" s="39">
        <v>30</v>
      </c>
      <c r="B95" s="89"/>
      <c r="C95" s="93"/>
      <c r="D95" s="94"/>
      <c r="E95" s="86"/>
      <c r="F95" s="87"/>
      <c r="G95" s="96"/>
      <c r="H95" s="115"/>
      <c r="I95" s="116"/>
      <c r="J95" s="117"/>
      <c r="K95" s="116"/>
      <c r="L95" s="115"/>
      <c r="M95" s="116"/>
      <c r="N95" s="76" t="str">
        <f t="shared" si="14"/>
        <v/>
      </c>
      <c r="O95" s="16"/>
      <c r="P95" s="16"/>
      <c r="Q95" s="16" t="str">
        <f>IF(AND(E95&gt;=1,E95&lt;5),MAX($Q$66:Q94)+1,"")</f>
        <v/>
      </c>
      <c r="R95" s="16" t="str">
        <f>IF(E95&gt;4,MAX($R$66:R94)+1,"")</f>
        <v/>
      </c>
      <c r="S95" s="16" t="str">
        <f>IF(AND(E95&gt;4),MAX($S$11:S94)+1,"")</f>
        <v/>
      </c>
      <c r="T95" s="16"/>
      <c r="U95" s="16" t="str">
        <f>IF(AND(E95&gt;=1,E95&lt;3),MAX($U$66:U94)+1,"")</f>
        <v/>
      </c>
      <c r="V95" s="7" t="str">
        <f>IF(C95&lt;&gt;"",MAX($V$66:V94)+1,"")</f>
        <v/>
      </c>
      <c r="W95" s="7" t="str">
        <f t="shared" si="16"/>
        <v/>
      </c>
      <c r="X95" s="7" t="str">
        <f>IF(C95="","",200000000+VLOOKUP(G95,コード!N:O,2,FALSE)*1000000+申し込み表!B95*10)</f>
        <v/>
      </c>
      <c r="Y95" s="15">
        <v>94</v>
      </c>
      <c r="Z95" s="16"/>
      <c r="AA95" s="16"/>
      <c r="AB95" s="16"/>
      <c r="AC95" s="16"/>
      <c r="AD95" s="16"/>
      <c r="AE95" s="16"/>
      <c r="AF95" s="16"/>
    </row>
    <row r="96" spans="1:32" s="45" customFormat="1" ht="24" customHeight="1" x14ac:dyDescent="0.15">
      <c r="A96" s="39">
        <v>31</v>
      </c>
      <c r="B96" s="89"/>
      <c r="C96" s="93"/>
      <c r="D96" s="94"/>
      <c r="E96" s="86"/>
      <c r="F96" s="87"/>
      <c r="G96" s="96"/>
      <c r="H96" s="115"/>
      <c r="I96" s="116"/>
      <c r="J96" s="117"/>
      <c r="K96" s="116"/>
      <c r="L96" s="115"/>
      <c r="M96" s="116"/>
      <c r="N96" s="76" t="str">
        <f t="shared" si="14"/>
        <v/>
      </c>
      <c r="O96" s="16"/>
      <c r="P96" s="16"/>
      <c r="Q96" s="16" t="str">
        <f>IF(AND(E96&gt;=1,E96&lt;5),MAX($Q$66:Q95)+1,"")</f>
        <v/>
      </c>
      <c r="R96" s="16" t="str">
        <f>IF(E96&gt;4,MAX($R$66:R95)+1,"")</f>
        <v/>
      </c>
      <c r="S96" s="16" t="str">
        <f>IF(AND(E96&gt;4),MAX($S$11:S95)+1,"")</f>
        <v/>
      </c>
      <c r="T96" s="16"/>
      <c r="U96" s="16" t="str">
        <f>IF(AND(E96&gt;=1,E96&lt;3),MAX($U$66:U95)+1,"")</f>
        <v/>
      </c>
      <c r="V96" s="7" t="str">
        <f>IF(C96&lt;&gt;"",MAX($V$66:V95)+1,"")</f>
        <v/>
      </c>
      <c r="W96" s="7" t="str">
        <f t="shared" si="16"/>
        <v/>
      </c>
      <c r="X96" s="7" t="str">
        <f>IF(C96="","",200000000+VLOOKUP(G96,コード!N:O,2,FALSE)*1000000+申し込み表!B96*10)</f>
        <v/>
      </c>
      <c r="Y96" s="15">
        <v>95</v>
      </c>
      <c r="Z96" s="16"/>
      <c r="AA96" s="16"/>
      <c r="AB96" s="16"/>
      <c r="AC96" s="16"/>
      <c r="AD96" s="16"/>
      <c r="AE96" s="16"/>
      <c r="AF96" s="16"/>
    </row>
    <row r="97" spans="1:32" s="45" customFormat="1" ht="24" customHeight="1" x14ac:dyDescent="0.15">
      <c r="A97" s="39">
        <v>32</v>
      </c>
      <c r="B97" s="89"/>
      <c r="C97" s="93"/>
      <c r="D97" s="94"/>
      <c r="E97" s="86"/>
      <c r="F97" s="87"/>
      <c r="G97" s="96"/>
      <c r="H97" s="115"/>
      <c r="I97" s="116"/>
      <c r="J97" s="117"/>
      <c r="K97" s="116"/>
      <c r="L97" s="115"/>
      <c r="M97" s="116"/>
      <c r="N97" s="76" t="str">
        <f t="shared" si="14"/>
        <v/>
      </c>
      <c r="O97" s="16"/>
      <c r="P97" s="16"/>
      <c r="Q97" s="16" t="str">
        <f>IF(AND(E97&gt;=1,E97&lt;5),MAX($Q$66:Q96)+1,"")</f>
        <v/>
      </c>
      <c r="R97" s="16" t="str">
        <f>IF(E97&gt;4,MAX($R$66:R96)+1,"")</f>
        <v/>
      </c>
      <c r="S97" s="16" t="str">
        <f>IF(AND(E97&gt;4),MAX($S$11:S96)+1,"")</f>
        <v/>
      </c>
      <c r="T97" s="16"/>
      <c r="U97" s="16" t="str">
        <f>IF(AND(E97&gt;=1,E97&lt;3),MAX($U$66:U96)+1,"")</f>
        <v/>
      </c>
      <c r="V97" s="7" t="str">
        <f>IF(C97&lt;&gt;"",MAX($V$66:V96)+1,"")</f>
        <v/>
      </c>
      <c r="W97" s="7" t="str">
        <f t="shared" si="16"/>
        <v/>
      </c>
      <c r="X97" s="7" t="str">
        <f>IF(C97="","",200000000+VLOOKUP(G97,コード!N:O,2,FALSE)*1000000+申し込み表!B97*10)</f>
        <v/>
      </c>
      <c r="Y97" s="15">
        <v>96</v>
      </c>
      <c r="Z97" s="16"/>
      <c r="AA97" s="16"/>
      <c r="AB97" s="16"/>
      <c r="AC97" s="16"/>
      <c r="AD97" s="16"/>
      <c r="AE97" s="16"/>
      <c r="AF97" s="16"/>
    </row>
    <row r="98" spans="1:32" s="45" customFormat="1" ht="24" customHeight="1" x14ac:dyDescent="0.15">
      <c r="A98" s="39">
        <v>33</v>
      </c>
      <c r="B98" s="89"/>
      <c r="C98" s="93"/>
      <c r="D98" s="94"/>
      <c r="E98" s="86"/>
      <c r="F98" s="87"/>
      <c r="G98" s="96"/>
      <c r="H98" s="115"/>
      <c r="I98" s="116"/>
      <c r="J98" s="117"/>
      <c r="K98" s="116"/>
      <c r="L98" s="115"/>
      <c r="M98" s="116"/>
      <c r="N98" s="76" t="str">
        <f t="shared" si="14"/>
        <v/>
      </c>
      <c r="O98" s="16"/>
      <c r="P98" s="16"/>
      <c r="Q98" s="16" t="str">
        <f>IF(AND(E98&gt;=1,E98&lt;5),MAX($Q$66:Q97)+1,"")</f>
        <v/>
      </c>
      <c r="R98" s="16" t="str">
        <f>IF(E98&gt;4,MAX($R$66:R97)+1,"")</f>
        <v/>
      </c>
      <c r="S98" s="16" t="str">
        <f>IF(AND(E98&gt;4),MAX($S$11:S97)+1,"")</f>
        <v/>
      </c>
      <c r="T98" s="16"/>
      <c r="U98" s="16" t="str">
        <f>IF(AND(E98&gt;=1,E98&lt;3),MAX($U$66:U97)+1,"")</f>
        <v/>
      </c>
      <c r="V98" s="7" t="str">
        <f>IF(C98&lt;&gt;"",MAX($V$66:V97)+1,"")</f>
        <v/>
      </c>
      <c r="W98" s="7" t="str">
        <f t="shared" si="16"/>
        <v/>
      </c>
      <c r="X98" s="7" t="str">
        <f>IF(C98="","",200000000+VLOOKUP(G98,コード!N:O,2,FALSE)*1000000+申し込み表!B98*10)</f>
        <v/>
      </c>
      <c r="Y98" s="15">
        <v>97</v>
      </c>
      <c r="Z98" s="16"/>
      <c r="AA98" s="16"/>
      <c r="AB98" s="16"/>
      <c r="AC98" s="16"/>
      <c r="AD98" s="16"/>
      <c r="AE98" s="16"/>
      <c r="AF98" s="16"/>
    </row>
    <row r="99" spans="1:32" s="45" customFormat="1" ht="24" customHeight="1" x14ac:dyDescent="0.15">
      <c r="A99" s="39">
        <v>34</v>
      </c>
      <c r="B99" s="89"/>
      <c r="C99" s="93"/>
      <c r="D99" s="94"/>
      <c r="E99" s="86"/>
      <c r="F99" s="87"/>
      <c r="G99" s="96"/>
      <c r="H99" s="115"/>
      <c r="I99" s="116"/>
      <c r="J99" s="117"/>
      <c r="K99" s="116"/>
      <c r="L99" s="115"/>
      <c r="M99" s="116"/>
      <c r="N99" s="76" t="str">
        <f t="shared" si="14"/>
        <v/>
      </c>
      <c r="O99" s="16"/>
      <c r="P99" s="16"/>
      <c r="Q99" s="16" t="str">
        <f>IF(AND(E99&gt;=1,E99&lt;5),MAX($Q$66:Q98)+1,"")</f>
        <v/>
      </c>
      <c r="R99" s="16" t="str">
        <f>IF(E99&gt;4,MAX($R$66:R98)+1,"")</f>
        <v/>
      </c>
      <c r="S99" s="16" t="str">
        <f>IF(AND(E99&gt;4),MAX($S$11:S98)+1,"")</f>
        <v/>
      </c>
      <c r="T99" s="16"/>
      <c r="U99" s="16" t="str">
        <f>IF(AND(E99&gt;=1,E99&lt;3),MAX($U$66:U98)+1,"")</f>
        <v/>
      </c>
      <c r="V99" s="7" t="str">
        <f>IF(C99&lt;&gt;"",MAX($V$66:V98)+1,"")</f>
        <v/>
      </c>
      <c r="W99" s="7" t="str">
        <f t="shared" si="16"/>
        <v/>
      </c>
      <c r="X99" s="7" t="str">
        <f>IF(C99="","",200000000+VLOOKUP(G99,コード!N:O,2,FALSE)*1000000+申し込み表!B99*10)</f>
        <v/>
      </c>
      <c r="Y99" s="15">
        <v>98</v>
      </c>
      <c r="Z99" s="16"/>
      <c r="AA99" s="16"/>
      <c r="AB99" s="16"/>
      <c r="AC99" s="16"/>
      <c r="AD99" s="16"/>
      <c r="AE99" s="16"/>
      <c r="AF99" s="16"/>
    </row>
    <row r="100" spans="1:32" s="45" customFormat="1" ht="24" customHeight="1" x14ac:dyDescent="0.15">
      <c r="A100" s="39">
        <v>35</v>
      </c>
      <c r="B100" s="89"/>
      <c r="C100" s="93"/>
      <c r="D100" s="94"/>
      <c r="E100" s="86"/>
      <c r="F100" s="87"/>
      <c r="G100" s="96"/>
      <c r="H100" s="115"/>
      <c r="I100" s="116"/>
      <c r="J100" s="117"/>
      <c r="K100" s="116"/>
      <c r="L100" s="115"/>
      <c r="M100" s="116"/>
      <c r="N100" s="76" t="str">
        <f t="shared" si="14"/>
        <v/>
      </c>
      <c r="O100" s="16"/>
      <c r="P100" s="16"/>
      <c r="Q100" s="16" t="str">
        <f>IF(AND(E100&gt;=1,E100&lt;5),MAX($Q$66:Q99)+1,"")</f>
        <v/>
      </c>
      <c r="R100" s="16" t="str">
        <f>IF(E100&gt;4,MAX($R$66:R99)+1,"")</f>
        <v/>
      </c>
      <c r="S100" s="16" t="str">
        <f>IF(AND(E100&gt;4),MAX($S$11:S99)+1,"")</f>
        <v/>
      </c>
      <c r="T100" s="16"/>
      <c r="U100" s="16" t="str">
        <f>IF(AND(E100&gt;=1,E100&lt;3),MAX($U$66:U99)+1,"")</f>
        <v/>
      </c>
      <c r="V100" s="7" t="str">
        <f>IF(C100&lt;&gt;"",MAX($V$66:V99)+1,"")</f>
        <v/>
      </c>
      <c r="W100" s="7" t="str">
        <f t="shared" si="16"/>
        <v/>
      </c>
      <c r="X100" s="7" t="str">
        <f>IF(C100="","",200000000+VLOOKUP(G100,コード!N:O,2,FALSE)*1000000+申し込み表!B100*10)</f>
        <v/>
      </c>
      <c r="Y100" s="15">
        <v>99</v>
      </c>
      <c r="Z100" s="16"/>
      <c r="AA100" s="16"/>
      <c r="AB100" s="16"/>
      <c r="AC100" s="16"/>
      <c r="AD100" s="16"/>
      <c r="AE100" s="16"/>
      <c r="AF100" s="16"/>
    </row>
    <row r="101" spans="1:32" s="45" customFormat="1" ht="24" customHeight="1" x14ac:dyDescent="0.15">
      <c r="A101" s="39">
        <v>36</v>
      </c>
      <c r="B101" s="89"/>
      <c r="C101" s="93"/>
      <c r="D101" s="94"/>
      <c r="E101" s="86"/>
      <c r="F101" s="87"/>
      <c r="G101" s="96"/>
      <c r="H101" s="115"/>
      <c r="I101" s="116"/>
      <c r="J101" s="117"/>
      <c r="K101" s="116"/>
      <c r="L101" s="115"/>
      <c r="M101" s="116"/>
      <c r="N101" s="76" t="str">
        <f t="shared" si="14"/>
        <v/>
      </c>
      <c r="O101" s="16"/>
      <c r="P101" s="16"/>
      <c r="Q101" s="16" t="str">
        <f>IF(AND(E101&gt;=1,E101&lt;5),MAX($Q$66:Q100)+1,"")</f>
        <v/>
      </c>
      <c r="R101" s="16" t="str">
        <f>IF(E101&gt;4,MAX($R$66:R100)+1,"")</f>
        <v/>
      </c>
      <c r="S101" s="16" t="str">
        <f>IF(AND(E101&gt;4),MAX($S$11:S100)+1,"")</f>
        <v/>
      </c>
      <c r="T101" s="16"/>
      <c r="U101" s="16" t="str">
        <f>IF(AND(E101&gt;=1,E101&lt;3),MAX($U$66:U100)+1,"")</f>
        <v/>
      </c>
      <c r="V101" s="7" t="str">
        <f>IF(C101&lt;&gt;"",MAX($V$66:V100)+1,"")</f>
        <v/>
      </c>
      <c r="W101" s="7" t="str">
        <f t="shared" si="16"/>
        <v/>
      </c>
      <c r="X101" s="7" t="str">
        <f>IF(C101="","",200000000+VLOOKUP(G101,コード!N:O,2,FALSE)*1000000+申し込み表!B101*10)</f>
        <v/>
      </c>
      <c r="Y101" s="15">
        <v>100</v>
      </c>
      <c r="Z101" s="16"/>
      <c r="AA101" s="16"/>
      <c r="AB101" s="16"/>
      <c r="AC101" s="16"/>
      <c r="AD101" s="16"/>
      <c r="AE101" s="16"/>
      <c r="AF101" s="16"/>
    </row>
    <row r="102" spans="1:32" s="45" customFormat="1" ht="24" customHeight="1" x14ac:dyDescent="0.15">
      <c r="A102" s="39">
        <v>37</v>
      </c>
      <c r="B102" s="89"/>
      <c r="C102" s="93"/>
      <c r="D102" s="94"/>
      <c r="E102" s="86"/>
      <c r="F102" s="87"/>
      <c r="G102" s="96"/>
      <c r="H102" s="115"/>
      <c r="I102" s="116"/>
      <c r="J102" s="117"/>
      <c r="K102" s="116"/>
      <c r="L102" s="115"/>
      <c r="M102" s="116"/>
      <c r="N102" s="76" t="str">
        <f t="shared" si="14"/>
        <v/>
      </c>
      <c r="O102" s="16"/>
      <c r="P102" s="16"/>
      <c r="Q102" s="16" t="str">
        <f>IF(AND(E102&gt;=1,E102&lt;5),MAX($Q$66:Q101)+1,"")</f>
        <v/>
      </c>
      <c r="R102" s="16" t="str">
        <f>IF(E102&gt;4,MAX($R$66:R101)+1,"")</f>
        <v/>
      </c>
      <c r="S102" s="16" t="str">
        <f>IF(AND(E102&gt;4),MAX($S$11:S101)+1,"")</f>
        <v/>
      </c>
      <c r="T102" s="16"/>
      <c r="U102" s="16" t="str">
        <f>IF(AND(E102&gt;=1,E102&lt;3),MAX($U$66:U101)+1,"")</f>
        <v/>
      </c>
      <c r="V102" s="7" t="str">
        <f>IF(C102&lt;&gt;"",MAX($V$66:V101)+1,"")</f>
        <v/>
      </c>
      <c r="W102" s="7" t="str">
        <f t="shared" si="16"/>
        <v/>
      </c>
      <c r="X102" s="7" t="str">
        <f>IF(C102="","",200000000+VLOOKUP(G102,コード!N:O,2,FALSE)*1000000+申し込み表!B102*10)</f>
        <v/>
      </c>
      <c r="Y102" s="15">
        <v>101</v>
      </c>
      <c r="Z102" s="16"/>
      <c r="AA102" s="16"/>
      <c r="AB102" s="16"/>
      <c r="AC102" s="16"/>
      <c r="AD102" s="16"/>
      <c r="AE102" s="16"/>
      <c r="AF102" s="16"/>
    </row>
    <row r="103" spans="1:32" s="45" customFormat="1" ht="24" customHeight="1" x14ac:dyDescent="0.15">
      <c r="A103" s="39">
        <v>38</v>
      </c>
      <c r="B103" s="89"/>
      <c r="C103" s="93"/>
      <c r="D103" s="94"/>
      <c r="E103" s="86"/>
      <c r="F103" s="87"/>
      <c r="G103" s="96"/>
      <c r="H103" s="115"/>
      <c r="I103" s="116"/>
      <c r="J103" s="117"/>
      <c r="K103" s="116"/>
      <c r="L103" s="115"/>
      <c r="M103" s="116"/>
      <c r="N103" s="76" t="str">
        <f t="shared" si="14"/>
        <v/>
      </c>
      <c r="O103" s="16"/>
      <c r="P103" s="16"/>
      <c r="Q103" s="16" t="str">
        <f>IF(AND(E103&gt;=1,E103&lt;5),MAX($Q$66:Q102)+1,"")</f>
        <v/>
      </c>
      <c r="R103" s="16" t="str">
        <f>IF(E103&gt;4,MAX($R$66:R102)+1,"")</f>
        <v/>
      </c>
      <c r="S103" s="16" t="str">
        <f>IF(AND(E103&gt;4),MAX($S$11:S102)+1,"")</f>
        <v/>
      </c>
      <c r="T103" s="16"/>
      <c r="U103" s="16" t="str">
        <f>IF(AND(E103&gt;=1,E103&lt;3),MAX($U$66:U102)+1,"")</f>
        <v/>
      </c>
      <c r="V103" s="7" t="str">
        <f>IF(C103&lt;&gt;"",MAX($V$66:V102)+1,"")</f>
        <v/>
      </c>
      <c r="W103" s="7" t="str">
        <f t="shared" si="16"/>
        <v/>
      </c>
      <c r="X103" s="7" t="str">
        <f>IF(C103="","",200000000+VLOOKUP(G103,コード!N:O,2,FALSE)*1000000+申し込み表!B103*10)</f>
        <v/>
      </c>
      <c r="Y103" s="15">
        <v>102</v>
      </c>
      <c r="Z103" s="16"/>
      <c r="AA103" s="16"/>
      <c r="AB103" s="16"/>
      <c r="AC103" s="16"/>
      <c r="AD103" s="16"/>
      <c r="AE103" s="16"/>
      <c r="AF103" s="16"/>
    </row>
    <row r="104" spans="1:32" s="45" customFormat="1" ht="24" customHeight="1" x14ac:dyDescent="0.15">
      <c r="A104" s="39">
        <v>39</v>
      </c>
      <c r="B104" s="89"/>
      <c r="C104" s="93"/>
      <c r="D104" s="94"/>
      <c r="E104" s="86"/>
      <c r="F104" s="87"/>
      <c r="G104" s="96"/>
      <c r="H104" s="115"/>
      <c r="I104" s="116"/>
      <c r="J104" s="117"/>
      <c r="K104" s="116"/>
      <c r="L104" s="115"/>
      <c r="M104" s="116"/>
      <c r="N104" s="76" t="str">
        <f t="shared" si="14"/>
        <v/>
      </c>
      <c r="O104" s="16"/>
      <c r="P104" s="16"/>
      <c r="Q104" s="16" t="str">
        <f>IF(AND(E104&gt;=1,E104&lt;5),MAX($Q$66:Q103)+1,"")</f>
        <v/>
      </c>
      <c r="R104" s="16" t="str">
        <f>IF(E104&gt;4,MAX($R$66:R103)+1,"")</f>
        <v/>
      </c>
      <c r="S104" s="16" t="str">
        <f>IF(AND(E104&gt;4),MAX($S$11:S103)+1,"")</f>
        <v/>
      </c>
      <c r="T104" s="16"/>
      <c r="U104" s="16" t="str">
        <f>IF(AND(E104&gt;=1,E104&lt;3),MAX($U$66:U103)+1,"")</f>
        <v/>
      </c>
      <c r="V104" s="7" t="str">
        <f>IF(C104&lt;&gt;"",MAX($V$66:V103)+1,"")</f>
        <v/>
      </c>
      <c r="W104" s="7" t="str">
        <f t="shared" si="16"/>
        <v/>
      </c>
      <c r="X104" s="7" t="str">
        <f>IF(C104="","",200000000+VLOOKUP(G104,コード!N:O,2,FALSE)*1000000+申し込み表!B104*10)</f>
        <v/>
      </c>
      <c r="Y104" s="15">
        <v>103</v>
      </c>
      <c r="Z104" s="16"/>
      <c r="AA104" s="16"/>
      <c r="AB104" s="16"/>
      <c r="AC104" s="16"/>
      <c r="AD104" s="16"/>
      <c r="AE104" s="16"/>
      <c r="AF104" s="16"/>
    </row>
    <row r="105" spans="1:32" s="45" customFormat="1" ht="24" customHeight="1" x14ac:dyDescent="0.15">
      <c r="A105" s="39">
        <v>40</v>
      </c>
      <c r="B105" s="89"/>
      <c r="C105" s="93"/>
      <c r="D105" s="94"/>
      <c r="E105" s="86"/>
      <c r="F105" s="87"/>
      <c r="G105" s="96"/>
      <c r="H105" s="115"/>
      <c r="I105" s="116"/>
      <c r="J105" s="117"/>
      <c r="K105" s="116"/>
      <c r="L105" s="115"/>
      <c r="M105" s="116"/>
      <c r="N105" s="76" t="str">
        <f t="shared" si="14"/>
        <v/>
      </c>
      <c r="O105" s="16"/>
      <c r="P105" s="16"/>
      <c r="Q105" s="16" t="str">
        <f>IF(AND(E105&gt;=1,E105&lt;5),MAX($Q$66:Q104)+1,"")</f>
        <v/>
      </c>
      <c r="R105" s="16" t="str">
        <f>IF(E105&gt;4,MAX($R$66:R104)+1,"")</f>
        <v/>
      </c>
      <c r="S105" s="16" t="str">
        <f>IF(AND(E105&gt;4),MAX($S$11:S104)+1,"")</f>
        <v/>
      </c>
      <c r="T105" s="16"/>
      <c r="U105" s="16" t="str">
        <f>IF(AND(E105&gt;=1,E105&lt;3),MAX($U$66:U104)+1,"")</f>
        <v/>
      </c>
      <c r="V105" s="7" t="str">
        <f>IF(C105&lt;&gt;"",MAX($V$66:V104)+1,"")</f>
        <v/>
      </c>
      <c r="W105" s="7" t="str">
        <f t="shared" si="16"/>
        <v/>
      </c>
      <c r="X105" s="7" t="str">
        <f>IF(C105="","",200000000+VLOOKUP(G105,コード!N:O,2,FALSE)*1000000+申し込み表!B105*10)</f>
        <v/>
      </c>
      <c r="Y105" s="15">
        <v>104</v>
      </c>
      <c r="Z105" s="16"/>
      <c r="AA105" s="16"/>
      <c r="AB105" s="16"/>
      <c r="AC105" s="16"/>
      <c r="AD105" s="16"/>
      <c r="AE105" s="16"/>
      <c r="AF105" s="16"/>
    </row>
    <row r="106" spans="1:32" s="45" customFormat="1" ht="24" customHeight="1" x14ac:dyDescent="0.15">
      <c r="A106" s="39">
        <v>41</v>
      </c>
      <c r="B106" s="89"/>
      <c r="C106" s="93"/>
      <c r="D106" s="94"/>
      <c r="E106" s="86"/>
      <c r="F106" s="87"/>
      <c r="G106" s="96"/>
      <c r="H106" s="115"/>
      <c r="I106" s="116"/>
      <c r="J106" s="117"/>
      <c r="K106" s="116"/>
      <c r="L106" s="115"/>
      <c r="M106" s="116"/>
      <c r="N106" s="76" t="str">
        <f t="shared" si="14"/>
        <v/>
      </c>
      <c r="O106" s="16"/>
      <c r="P106" s="16"/>
      <c r="Q106" s="16" t="str">
        <f>IF(AND(E106&gt;=1,E106&lt;5),MAX($Q$66:Q105)+1,"")</f>
        <v/>
      </c>
      <c r="R106" s="16" t="str">
        <f>IF(E106&gt;4,MAX($R$66:R105)+1,"")</f>
        <v/>
      </c>
      <c r="S106" s="16" t="str">
        <f>IF(AND(E106&gt;4),MAX($S$11:S105)+1,"")</f>
        <v/>
      </c>
      <c r="T106" s="16"/>
      <c r="U106" s="16" t="str">
        <f>IF(AND(E106&gt;=1,E106&lt;3),MAX($U$66:U105)+1,"")</f>
        <v/>
      </c>
      <c r="V106" s="7" t="str">
        <f>IF(C106&lt;&gt;"",MAX($V$66:V105)+1,"")</f>
        <v/>
      </c>
      <c r="W106" s="7" t="str">
        <f t="shared" si="16"/>
        <v/>
      </c>
      <c r="X106" s="7" t="str">
        <f>IF(C106="","",200000000+VLOOKUP(G106,コード!N:O,2,FALSE)*1000000+申し込み表!B106*10)</f>
        <v/>
      </c>
      <c r="Y106" s="15">
        <v>105</v>
      </c>
      <c r="Z106" s="16"/>
      <c r="AA106" s="16"/>
      <c r="AB106" s="16"/>
      <c r="AC106" s="16"/>
      <c r="AD106" s="16"/>
      <c r="AE106" s="16"/>
      <c r="AF106" s="16"/>
    </row>
    <row r="107" spans="1:32" s="45" customFormat="1" ht="24" customHeight="1" x14ac:dyDescent="0.15">
      <c r="A107" s="39">
        <v>42</v>
      </c>
      <c r="B107" s="89"/>
      <c r="C107" s="93"/>
      <c r="D107" s="94"/>
      <c r="E107" s="86"/>
      <c r="F107" s="87"/>
      <c r="G107" s="96"/>
      <c r="H107" s="115"/>
      <c r="I107" s="116"/>
      <c r="J107" s="117"/>
      <c r="K107" s="116"/>
      <c r="L107" s="115"/>
      <c r="M107" s="116"/>
      <c r="N107" s="76" t="str">
        <f t="shared" si="14"/>
        <v/>
      </c>
      <c r="O107" s="16"/>
      <c r="P107" s="16"/>
      <c r="Q107" s="16" t="str">
        <f>IF(AND(E107&gt;=1,E107&lt;5),MAX($Q$66:Q106)+1,"")</f>
        <v/>
      </c>
      <c r="R107" s="16" t="str">
        <f>IF(E107&gt;4,MAX($R$66:R106)+1,"")</f>
        <v/>
      </c>
      <c r="S107" s="16" t="str">
        <f>IF(AND(E107&gt;4),MAX($S$11:S106)+1,"")</f>
        <v/>
      </c>
      <c r="T107" s="16"/>
      <c r="U107" s="16" t="str">
        <f>IF(AND(E107&gt;=1,E107&lt;3),MAX($U$66:U106)+1,"")</f>
        <v/>
      </c>
      <c r="V107" s="7" t="str">
        <f>IF(C107&lt;&gt;"",MAX($V$66:V106)+1,"")</f>
        <v/>
      </c>
      <c r="W107" s="7" t="str">
        <f t="shared" si="16"/>
        <v/>
      </c>
      <c r="X107" s="7" t="str">
        <f>IF(C107="","",200000000+VLOOKUP(G107,コード!N:O,2,FALSE)*1000000+申し込み表!B107*10)</f>
        <v/>
      </c>
      <c r="Y107" s="15">
        <v>106</v>
      </c>
      <c r="Z107" s="16"/>
      <c r="AA107" s="16"/>
      <c r="AB107" s="16"/>
      <c r="AC107" s="16"/>
      <c r="AD107" s="16"/>
      <c r="AE107" s="16"/>
      <c r="AF107" s="16"/>
    </row>
    <row r="108" spans="1:32" s="45" customFormat="1" ht="24" customHeight="1" x14ac:dyDescent="0.15">
      <c r="A108" s="39">
        <v>43</v>
      </c>
      <c r="B108" s="89"/>
      <c r="C108" s="93"/>
      <c r="D108" s="94"/>
      <c r="E108" s="86"/>
      <c r="F108" s="87"/>
      <c r="G108" s="96"/>
      <c r="H108" s="115"/>
      <c r="I108" s="116"/>
      <c r="J108" s="117"/>
      <c r="K108" s="116"/>
      <c r="L108" s="115"/>
      <c r="M108" s="116"/>
      <c r="N108" s="76" t="str">
        <f t="shared" si="14"/>
        <v/>
      </c>
      <c r="O108" s="16"/>
      <c r="P108" s="16"/>
      <c r="Q108" s="16" t="str">
        <f>IF(AND(E108&gt;=1,E108&lt;5),MAX($Q$66:Q107)+1,"")</f>
        <v/>
      </c>
      <c r="R108" s="16" t="str">
        <f>IF(E108&gt;4,MAX($R$66:R107)+1,"")</f>
        <v/>
      </c>
      <c r="S108" s="16" t="str">
        <f>IF(AND(E108&gt;4),MAX($S$11:S107)+1,"")</f>
        <v/>
      </c>
      <c r="T108" s="16"/>
      <c r="U108" s="16" t="str">
        <f>IF(AND(E108&gt;=1,E108&lt;3),MAX($U$66:U107)+1,"")</f>
        <v/>
      </c>
      <c r="V108" s="7" t="str">
        <f>IF(C108&lt;&gt;"",MAX($V$66:V107)+1,"")</f>
        <v/>
      </c>
      <c r="W108" s="7" t="str">
        <f t="shared" si="16"/>
        <v/>
      </c>
      <c r="X108" s="7" t="str">
        <f>IF(C108="","",200000000+VLOOKUP(G108,コード!N:O,2,FALSE)*1000000+申し込み表!B108*10)</f>
        <v/>
      </c>
      <c r="Y108" s="15">
        <v>107</v>
      </c>
      <c r="Z108" s="16"/>
      <c r="AA108" s="16"/>
      <c r="AB108" s="16"/>
      <c r="AC108" s="16"/>
      <c r="AD108" s="16"/>
      <c r="AE108" s="16"/>
      <c r="AF108" s="16"/>
    </row>
    <row r="109" spans="1:32" s="45" customFormat="1" ht="24" customHeight="1" x14ac:dyDescent="0.15">
      <c r="A109" s="39">
        <v>44</v>
      </c>
      <c r="B109" s="89"/>
      <c r="C109" s="93"/>
      <c r="D109" s="94"/>
      <c r="E109" s="86"/>
      <c r="F109" s="87"/>
      <c r="G109" s="96"/>
      <c r="H109" s="115"/>
      <c r="I109" s="116"/>
      <c r="J109" s="117"/>
      <c r="K109" s="116"/>
      <c r="L109" s="115"/>
      <c r="M109" s="116"/>
      <c r="N109" s="76" t="str">
        <f t="shared" si="14"/>
        <v/>
      </c>
      <c r="O109" s="16"/>
      <c r="P109" s="16"/>
      <c r="Q109" s="16" t="str">
        <f>IF(AND(E109&gt;=1,E109&lt;5),MAX($Q$66:Q108)+1,"")</f>
        <v/>
      </c>
      <c r="R109" s="16" t="str">
        <f>IF(E109&gt;4,MAX($R$66:R108)+1,"")</f>
        <v/>
      </c>
      <c r="S109" s="16" t="str">
        <f>IF(AND(E109&gt;4),MAX($S$11:S108)+1,"")</f>
        <v/>
      </c>
      <c r="T109" s="16"/>
      <c r="U109" s="16" t="str">
        <f>IF(AND(E109&gt;=1,E109&lt;3),MAX($U$66:U108)+1,"")</f>
        <v/>
      </c>
      <c r="V109" s="7" t="str">
        <f>IF(C109&lt;&gt;"",MAX($V$66:V108)+1,"")</f>
        <v/>
      </c>
      <c r="W109" s="7" t="str">
        <f t="shared" si="16"/>
        <v/>
      </c>
      <c r="X109" s="7" t="str">
        <f>IF(C109="","",200000000+VLOOKUP(G109,コード!N:O,2,FALSE)*1000000+申し込み表!B109*10)</f>
        <v/>
      </c>
      <c r="Y109" s="15">
        <v>108</v>
      </c>
      <c r="Z109" s="16"/>
      <c r="AA109" s="16"/>
      <c r="AB109" s="16"/>
      <c r="AC109" s="16"/>
      <c r="AD109" s="16"/>
      <c r="AE109" s="16"/>
      <c r="AF109" s="16"/>
    </row>
    <row r="110" spans="1:32" s="45" customFormat="1" ht="24" customHeight="1" x14ac:dyDescent="0.15">
      <c r="A110" s="39">
        <v>45</v>
      </c>
      <c r="B110" s="89"/>
      <c r="C110" s="93"/>
      <c r="D110" s="94"/>
      <c r="E110" s="86"/>
      <c r="F110" s="87"/>
      <c r="G110" s="96"/>
      <c r="H110" s="115"/>
      <c r="I110" s="116"/>
      <c r="J110" s="117"/>
      <c r="K110" s="116"/>
      <c r="L110" s="115"/>
      <c r="M110" s="116"/>
      <c r="N110" s="76" t="str">
        <f t="shared" si="14"/>
        <v/>
      </c>
      <c r="O110" s="16"/>
      <c r="P110" s="16"/>
      <c r="Q110" s="16" t="str">
        <f>IF(AND(E110&gt;=1,E110&lt;5),MAX($Q$66:Q109)+1,"")</f>
        <v/>
      </c>
      <c r="R110" s="16" t="str">
        <f>IF(E110&gt;4,MAX($R$66:R109)+1,"")</f>
        <v/>
      </c>
      <c r="S110" s="16" t="str">
        <f>IF(AND(E110&gt;4),MAX($S$11:S109)+1,"")</f>
        <v/>
      </c>
      <c r="T110" s="16"/>
      <c r="U110" s="16" t="str">
        <f>IF(AND(E110&gt;=1,E110&lt;3),MAX($U$66:U109)+1,"")</f>
        <v/>
      </c>
      <c r="V110" s="7" t="str">
        <f>IF(C110&lt;&gt;"",MAX($V$66:V109)+1,"")</f>
        <v/>
      </c>
      <c r="W110" s="7" t="str">
        <f t="shared" si="16"/>
        <v/>
      </c>
      <c r="X110" s="7" t="str">
        <f>IF(C110="","",200000000+VLOOKUP(G110,コード!N:O,2,FALSE)*1000000+申し込み表!B110*10)</f>
        <v/>
      </c>
      <c r="Y110" s="15">
        <v>109</v>
      </c>
      <c r="Z110" s="16"/>
      <c r="AA110" s="16"/>
      <c r="AB110" s="16"/>
      <c r="AC110" s="16"/>
      <c r="AD110" s="16"/>
      <c r="AE110" s="16"/>
      <c r="AF110" s="16"/>
    </row>
    <row r="111" spans="1:32" s="45" customFormat="1" ht="24" customHeight="1" thickBot="1" x14ac:dyDescent="0.2">
      <c r="A111" s="52" t="s">
        <v>103</v>
      </c>
      <c r="B111" s="52"/>
      <c r="C111" s="52"/>
      <c r="D111" s="52"/>
      <c r="E111" s="52"/>
      <c r="F111" s="52"/>
      <c r="G111" s="8"/>
      <c r="L111" s="11"/>
      <c r="M111" s="11"/>
      <c r="N111" s="11"/>
      <c r="Y111" s="15">
        <v>110</v>
      </c>
      <c r="Z111" s="16"/>
      <c r="AA111" s="16"/>
      <c r="AB111" s="16"/>
      <c r="AC111" s="16"/>
      <c r="AD111" s="16"/>
      <c r="AE111" s="16"/>
      <c r="AF111" s="16"/>
    </row>
    <row r="112" spans="1:32" s="45" customFormat="1" ht="24" customHeight="1" thickBot="1" x14ac:dyDescent="0.2">
      <c r="A112" s="123" t="str">
        <f>A57</f>
        <v>2020年度　第45回　香長地区陸上競技　選手権大会</v>
      </c>
      <c r="B112" s="83"/>
      <c r="C112" s="83"/>
      <c r="D112" s="83"/>
      <c r="E112" s="83"/>
      <c r="F112" s="83"/>
      <c r="G112" s="17"/>
      <c r="H112" s="46" t="s">
        <v>104</v>
      </c>
      <c r="I112" s="47">
        <f>COUNTA(I121:I126,I129:I134,I137:I142,I145:I150,I153:I158)</f>
        <v>0</v>
      </c>
      <c r="J112" s="46" t="s">
        <v>82</v>
      </c>
      <c r="K112" s="47" t="str">
        <f>IF(D113="",0,I112*IF(LEFT(D114,2)="小学",300,IF(LEFT(D114,2)="中学",400,IF(LEFT(D114,2)="一般",500))))&amp;"円"</f>
        <v>0円</v>
      </c>
      <c r="L112" s="11"/>
      <c r="M112" s="11"/>
      <c r="N112" s="11"/>
      <c r="Y112" s="15">
        <v>111</v>
      </c>
      <c r="Z112" s="16"/>
      <c r="AA112" s="16"/>
      <c r="AB112" s="16"/>
      <c r="AC112" s="16"/>
      <c r="AD112" s="16"/>
      <c r="AE112" s="16"/>
      <c r="AF112" s="16"/>
    </row>
    <row r="113" spans="1:32" s="45" customFormat="1" ht="24" customHeight="1" thickTop="1" x14ac:dyDescent="0.15">
      <c r="A113" s="21" t="s">
        <v>0</v>
      </c>
      <c r="B113" s="21"/>
      <c r="C113" s="21"/>
      <c r="D113" s="120"/>
      <c r="E113" s="120"/>
      <c r="F113" s="120"/>
      <c r="G113" s="22"/>
      <c r="H113" s="23" t="s">
        <v>106</v>
      </c>
      <c r="I113" s="48"/>
      <c r="J113" s="48"/>
      <c r="K113" s="80"/>
      <c r="L113" s="108"/>
      <c r="M113" s="11"/>
      <c r="N113" s="11"/>
      <c r="Y113" s="15">
        <v>112</v>
      </c>
      <c r="Z113" s="16"/>
      <c r="AA113" s="16"/>
      <c r="AB113" s="16"/>
      <c r="AC113" s="16"/>
      <c r="AD113" s="16"/>
      <c r="AE113" s="16"/>
      <c r="AF113" s="16"/>
    </row>
    <row r="114" spans="1:32" s="45" customFormat="1" ht="24" customHeight="1" x14ac:dyDescent="0.15">
      <c r="A114" s="118" t="s">
        <v>98</v>
      </c>
      <c r="B114" s="118"/>
      <c r="C114" s="118"/>
      <c r="D114" s="120"/>
      <c r="E114" s="120"/>
      <c r="F114" s="120"/>
      <c r="G114" s="33"/>
      <c r="H114" s="26" t="s">
        <v>109</v>
      </c>
      <c r="K114" s="81"/>
      <c r="L114" s="108"/>
      <c r="M114" s="11"/>
      <c r="N114" s="11"/>
      <c r="Y114" s="15">
        <v>113</v>
      </c>
      <c r="Z114" s="16"/>
      <c r="AA114" s="16"/>
      <c r="AB114" s="16"/>
      <c r="AC114" s="16"/>
      <c r="AD114" s="16"/>
      <c r="AE114" s="16"/>
      <c r="AF114" s="16"/>
    </row>
    <row r="115" spans="1:32" s="45" customFormat="1" ht="24" customHeight="1" x14ac:dyDescent="0.15">
      <c r="A115" s="21" t="s">
        <v>84</v>
      </c>
      <c r="B115" s="21"/>
      <c r="C115" s="21"/>
      <c r="D115" s="120"/>
      <c r="E115" s="120"/>
      <c r="F115" s="29" t="s">
        <v>1</v>
      </c>
      <c r="G115" s="30"/>
      <c r="H115" s="26" t="s">
        <v>107</v>
      </c>
      <c r="K115" s="81"/>
      <c r="L115" s="108"/>
      <c r="M115" s="11"/>
      <c r="N115" s="11"/>
      <c r="Y115" s="15">
        <v>114</v>
      </c>
      <c r="Z115" s="16"/>
      <c r="AA115" s="16"/>
      <c r="AB115" s="16"/>
      <c r="AC115" s="16"/>
      <c r="AD115" s="16"/>
      <c r="AE115" s="16"/>
      <c r="AF115" s="16"/>
    </row>
    <row r="116" spans="1:32" s="45" customFormat="1" ht="24" customHeight="1" x14ac:dyDescent="0.15">
      <c r="A116" s="21" t="s">
        <v>85</v>
      </c>
      <c r="B116" s="21"/>
      <c r="C116" s="21"/>
      <c r="D116" s="119"/>
      <c r="E116" s="119"/>
      <c r="F116" s="119"/>
      <c r="G116" s="43"/>
      <c r="H116" s="26" t="s">
        <v>110</v>
      </c>
      <c r="K116" s="81"/>
      <c r="L116" s="108"/>
      <c r="M116" s="11"/>
      <c r="N116" s="11"/>
      <c r="Y116" s="15">
        <v>115</v>
      </c>
      <c r="Z116" s="16"/>
      <c r="AA116" s="16"/>
      <c r="AB116" s="16"/>
      <c r="AC116" s="16"/>
      <c r="AD116" s="16"/>
      <c r="AE116" s="16"/>
      <c r="AF116" s="16"/>
    </row>
    <row r="117" spans="1:32" s="45" customFormat="1" ht="24" customHeight="1" thickBot="1" x14ac:dyDescent="0.2">
      <c r="A117" s="21" t="s">
        <v>2</v>
      </c>
      <c r="B117" s="21"/>
      <c r="C117" s="21"/>
      <c r="D117" s="120"/>
      <c r="E117" s="120"/>
      <c r="F117" s="32" t="s">
        <v>1</v>
      </c>
      <c r="G117" s="33"/>
      <c r="H117" s="34" t="s">
        <v>111</v>
      </c>
      <c r="I117" s="49"/>
      <c r="J117" s="49"/>
      <c r="K117" s="82"/>
      <c r="L117" s="108"/>
      <c r="M117" s="11"/>
      <c r="N117" s="11"/>
      <c r="Y117" s="15">
        <v>116</v>
      </c>
      <c r="Z117" s="16"/>
      <c r="AA117" s="16"/>
      <c r="AB117" s="16"/>
      <c r="AC117" s="16"/>
      <c r="AD117" s="16"/>
      <c r="AE117" s="16"/>
      <c r="AF117" s="16"/>
    </row>
    <row r="118" spans="1:32" s="45" customFormat="1" ht="24" customHeight="1" thickTop="1" x14ac:dyDescent="0.15">
      <c r="G118" s="44"/>
      <c r="L118" s="11"/>
      <c r="M118" s="11"/>
      <c r="N118" s="11"/>
      <c r="Y118" s="15">
        <v>117</v>
      </c>
      <c r="Z118" s="16"/>
      <c r="AA118" s="16"/>
      <c r="AB118" s="16"/>
      <c r="AC118" s="16"/>
      <c r="AD118" s="16"/>
      <c r="AE118" s="16"/>
      <c r="AF118" s="16"/>
    </row>
    <row r="119" spans="1:32" s="45" customFormat="1" ht="24" customHeight="1" x14ac:dyDescent="0.15">
      <c r="G119" s="44"/>
      <c r="I119" s="50"/>
      <c r="L119" s="11"/>
      <c r="M119" s="11"/>
      <c r="N119" s="11"/>
      <c r="Y119" s="15">
        <v>118</v>
      </c>
      <c r="Z119" s="16"/>
      <c r="AA119" s="16"/>
      <c r="AB119" s="16"/>
      <c r="AC119" s="16"/>
      <c r="AD119" s="16"/>
      <c r="AE119" s="16"/>
      <c r="AF119" s="16"/>
    </row>
    <row r="120" spans="1:32" s="45" customFormat="1" ht="24" customHeight="1" x14ac:dyDescent="0.15">
      <c r="C120" s="73" t="str">
        <f>IF(D114="","",IF(LEFT(D114,2)="小学","小学男子１─４年４００ｍＲ",IF(D114="中学","中学男子４００ｍＲ","一般男子４００ｍＲ")))</f>
        <v/>
      </c>
      <c r="D120" s="65"/>
      <c r="E120" s="66"/>
      <c r="F120" s="56" t="s">
        <v>92</v>
      </c>
      <c r="G120" s="56" t="s">
        <v>93</v>
      </c>
      <c r="H120" s="57" t="s">
        <v>94</v>
      </c>
      <c r="I120" s="57" t="s">
        <v>95</v>
      </c>
      <c r="J120" s="58" t="s">
        <v>96</v>
      </c>
      <c r="K120" s="58" t="s">
        <v>97</v>
      </c>
      <c r="Y120" s="15">
        <v>119</v>
      </c>
      <c r="Z120" s="16"/>
      <c r="AA120" s="16"/>
      <c r="AB120" s="16"/>
      <c r="AC120" s="16"/>
      <c r="AD120" s="16"/>
      <c r="AE120" s="16"/>
      <c r="AF120" s="16"/>
    </row>
    <row r="121" spans="1:32" s="45" customFormat="1" ht="24" customHeight="1" x14ac:dyDescent="0.15">
      <c r="C121" s="64" t="str">
        <f>IF(I121&lt;&gt;"",$D$113&amp;IF(I122="","","-A"),"")</f>
        <v/>
      </c>
      <c r="D121" s="51"/>
      <c r="E121" s="67"/>
      <c r="F121" s="59"/>
      <c r="G121" s="59"/>
      <c r="H121" s="59"/>
      <c r="I121" s="59"/>
      <c r="J121" s="59"/>
      <c r="K121" s="59"/>
      <c r="Y121" s="15">
        <v>120</v>
      </c>
      <c r="Z121" s="16"/>
      <c r="AA121" s="16"/>
      <c r="AB121" s="16"/>
      <c r="AC121" s="16"/>
      <c r="AD121" s="16"/>
      <c r="AE121" s="16"/>
      <c r="AF121" s="16"/>
    </row>
    <row r="122" spans="1:32" s="45" customFormat="1" ht="24" customHeight="1" x14ac:dyDescent="0.15">
      <c r="A122" s="7"/>
      <c r="B122" s="7"/>
      <c r="C122" s="64" t="str">
        <f>IF(I122="","",$D$113&amp;"-B")</f>
        <v/>
      </c>
      <c r="D122" s="51"/>
      <c r="E122" s="67"/>
      <c r="F122" s="60"/>
      <c r="G122" s="60"/>
      <c r="H122" s="60"/>
      <c r="I122" s="60"/>
      <c r="J122" s="61"/>
      <c r="K122" s="61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5">
        <v>121</v>
      </c>
      <c r="Z122" s="16"/>
      <c r="AA122" s="16"/>
      <c r="AB122" s="16"/>
      <c r="AC122" s="16"/>
      <c r="AD122" s="16"/>
      <c r="AE122" s="16"/>
      <c r="AF122" s="16"/>
    </row>
    <row r="123" spans="1:32" s="45" customFormat="1" ht="24" customHeight="1" x14ac:dyDescent="0.15">
      <c r="A123" s="7"/>
      <c r="B123" s="7"/>
      <c r="C123" s="64" t="str">
        <f>IF(I123="","",$D$113&amp;"-C")</f>
        <v/>
      </c>
      <c r="D123" s="51"/>
      <c r="E123" s="67"/>
      <c r="F123" s="59"/>
      <c r="G123" s="59"/>
      <c r="H123" s="59"/>
      <c r="I123" s="59"/>
      <c r="J123" s="62"/>
      <c r="K123" s="62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15">
        <v>122</v>
      </c>
      <c r="Z123" s="16"/>
      <c r="AA123" s="16"/>
      <c r="AB123" s="16"/>
      <c r="AC123" s="16"/>
      <c r="AD123" s="16"/>
      <c r="AE123" s="16"/>
      <c r="AF123" s="16"/>
    </row>
    <row r="124" spans="1:32" s="45" customFormat="1" ht="24" customHeight="1" x14ac:dyDescent="0.15">
      <c r="A124" s="7"/>
      <c r="B124" s="7"/>
      <c r="C124" s="64" t="str">
        <f>IF(I124="","",$D$113&amp;"-D")</f>
        <v/>
      </c>
      <c r="D124" s="51"/>
      <c r="E124" s="67"/>
      <c r="F124" s="60"/>
      <c r="G124" s="60"/>
      <c r="H124" s="60"/>
      <c r="I124" s="60"/>
      <c r="J124" s="61"/>
      <c r="K124" s="6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5">
        <v>123</v>
      </c>
      <c r="Z124" s="16"/>
      <c r="AA124" s="16"/>
      <c r="AB124" s="16"/>
      <c r="AC124" s="16"/>
      <c r="AD124" s="16"/>
      <c r="AE124" s="16"/>
      <c r="AF124" s="16"/>
    </row>
    <row r="125" spans="1:32" s="45" customFormat="1" ht="24" customHeight="1" x14ac:dyDescent="0.15">
      <c r="A125" s="7"/>
      <c r="B125" s="7"/>
      <c r="C125" s="64" t="str">
        <f>IF(I125="","",$D$113&amp;"-E")</f>
        <v/>
      </c>
      <c r="D125" s="51"/>
      <c r="E125" s="67"/>
      <c r="F125" s="59"/>
      <c r="G125" s="59"/>
      <c r="H125" s="59"/>
      <c r="I125" s="59"/>
      <c r="J125" s="59"/>
      <c r="K125" s="5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5">
        <v>124</v>
      </c>
      <c r="Z125" s="16"/>
      <c r="AA125" s="16"/>
      <c r="AB125" s="16"/>
      <c r="AC125" s="16"/>
      <c r="AD125" s="16"/>
      <c r="AE125" s="16"/>
      <c r="AF125" s="16"/>
    </row>
    <row r="126" spans="1:32" s="45" customFormat="1" ht="24" customHeight="1" x14ac:dyDescent="0.15">
      <c r="A126" s="7"/>
      <c r="B126" s="7"/>
      <c r="C126" s="64" t="str">
        <f>IF(I126="","",$D$113&amp;"-F")</f>
        <v/>
      </c>
      <c r="D126" s="51"/>
      <c r="E126" s="67"/>
      <c r="F126" s="60"/>
      <c r="G126" s="60"/>
      <c r="H126" s="60"/>
      <c r="I126" s="60"/>
      <c r="J126" s="63"/>
      <c r="K126" s="63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5">
        <v>125</v>
      </c>
      <c r="Z126" s="16"/>
      <c r="AA126" s="16"/>
      <c r="AB126" s="16"/>
      <c r="AC126" s="16"/>
      <c r="AD126" s="16"/>
      <c r="AE126" s="16"/>
      <c r="AF126" s="16"/>
    </row>
    <row r="127" spans="1:32" s="45" customFormat="1" ht="24" customHeight="1" x14ac:dyDescent="0.15">
      <c r="A127" s="7"/>
      <c r="B127" s="7"/>
      <c r="C127" s="7"/>
      <c r="D127" s="7"/>
      <c r="E127" s="7"/>
      <c r="F127" s="7"/>
      <c r="G127" s="37"/>
      <c r="H127" s="7"/>
      <c r="I127" s="7"/>
      <c r="J127" s="7"/>
      <c r="K127" s="7"/>
      <c r="L127" s="12"/>
      <c r="M127" s="12"/>
      <c r="N127" s="12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5">
        <v>126</v>
      </c>
      <c r="Z127" s="16"/>
      <c r="AA127" s="16"/>
      <c r="AB127" s="16"/>
      <c r="AC127" s="16"/>
      <c r="AD127" s="16"/>
      <c r="AE127" s="16"/>
      <c r="AF127" s="16"/>
    </row>
    <row r="128" spans="1:32" s="45" customFormat="1" ht="24" customHeight="1" x14ac:dyDescent="0.15">
      <c r="A128" s="7"/>
      <c r="C128" s="73" t="str">
        <f>IF(D114="","",IF(LEFT(D114,2)="小学","小学男子５・６年４００ｍＲ",IF(D114="中学","中学男子低学年４００ｍＲ","一般女子４００ｍＲ")))</f>
        <v/>
      </c>
      <c r="D128" s="65"/>
      <c r="E128" s="66"/>
      <c r="F128" s="56" t="s">
        <v>92</v>
      </c>
      <c r="G128" s="56" t="s">
        <v>93</v>
      </c>
      <c r="H128" s="57" t="s">
        <v>94</v>
      </c>
      <c r="I128" s="57" t="s">
        <v>95</v>
      </c>
      <c r="J128" s="58" t="s">
        <v>96</v>
      </c>
      <c r="K128" s="58" t="s">
        <v>97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5">
        <v>127</v>
      </c>
      <c r="Z128" s="16"/>
      <c r="AA128" s="16"/>
      <c r="AB128" s="16"/>
      <c r="AC128" s="16"/>
      <c r="AD128" s="16"/>
      <c r="AE128" s="16"/>
      <c r="AF128" s="16"/>
    </row>
    <row r="129" spans="1:32" s="45" customFormat="1" ht="24" customHeight="1" x14ac:dyDescent="0.15">
      <c r="A129" s="7"/>
      <c r="C129" s="64" t="str">
        <f>IF(I129&lt;&gt;"",$D$113&amp;IF(I130="","","-A"),"")</f>
        <v/>
      </c>
      <c r="D129" s="51"/>
      <c r="E129" s="67"/>
      <c r="F129" s="59"/>
      <c r="G129" s="59"/>
      <c r="H129" s="59"/>
      <c r="I129" s="59"/>
      <c r="J129" s="59"/>
      <c r="K129" s="59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15">
        <v>128</v>
      </c>
      <c r="Z129" s="16"/>
      <c r="AA129" s="16"/>
      <c r="AB129" s="16"/>
      <c r="AC129" s="16"/>
      <c r="AD129" s="16"/>
      <c r="AE129" s="16"/>
      <c r="AF129" s="16"/>
    </row>
    <row r="130" spans="1:32" ht="24" customHeight="1" x14ac:dyDescent="0.15">
      <c r="C130" s="64" t="str">
        <f>IF(I130="","",$D$113&amp;"-B")</f>
        <v/>
      </c>
      <c r="D130" s="51"/>
      <c r="E130" s="67"/>
      <c r="F130" s="60"/>
      <c r="G130" s="60"/>
      <c r="H130" s="60"/>
      <c r="I130" s="60"/>
      <c r="J130" s="61"/>
      <c r="K130" s="61"/>
      <c r="L130" s="7"/>
      <c r="M130" s="7"/>
      <c r="N130" s="7"/>
      <c r="Y130" s="15">
        <v>129</v>
      </c>
    </row>
    <row r="131" spans="1:32" ht="24" customHeight="1" x14ac:dyDescent="0.15">
      <c r="C131" s="64" t="str">
        <f>IF(I131="","",$D$113&amp;"-C")</f>
        <v/>
      </c>
      <c r="D131" s="51"/>
      <c r="E131" s="67"/>
      <c r="F131" s="59"/>
      <c r="G131" s="59"/>
      <c r="H131" s="59"/>
      <c r="I131" s="59"/>
      <c r="J131" s="62"/>
      <c r="K131" s="62"/>
      <c r="L131" s="7"/>
      <c r="M131" s="7"/>
      <c r="N131" s="7"/>
      <c r="Y131" s="15">
        <v>130</v>
      </c>
    </row>
    <row r="132" spans="1:32" ht="24" customHeight="1" x14ac:dyDescent="0.15">
      <c r="C132" s="64" t="str">
        <f>IF(I132="","",$D$113&amp;"-D")</f>
        <v/>
      </c>
      <c r="D132" s="51"/>
      <c r="E132" s="67"/>
      <c r="F132" s="60"/>
      <c r="G132" s="60"/>
      <c r="H132" s="60"/>
      <c r="I132" s="60"/>
      <c r="J132" s="61"/>
      <c r="K132" s="61"/>
      <c r="L132" s="7"/>
      <c r="M132" s="7"/>
      <c r="N132" s="7"/>
      <c r="Y132" s="15">
        <v>131</v>
      </c>
    </row>
    <row r="133" spans="1:32" ht="24" customHeight="1" x14ac:dyDescent="0.15">
      <c r="C133" s="64" t="str">
        <f>IF(I133="","",$D$113&amp;"-E")</f>
        <v/>
      </c>
      <c r="D133" s="51"/>
      <c r="E133" s="67"/>
      <c r="F133" s="59"/>
      <c r="G133" s="59"/>
      <c r="H133" s="59"/>
      <c r="I133" s="59"/>
      <c r="J133" s="59"/>
      <c r="K133" s="59"/>
      <c r="L133" s="7"/>
      <c r="M133" s="7"/>
      <c r="N133" s="7"/>
      <c r="Y133" s="15">
        <v>132</v>
      </c>
    </row>
    <row r="134" spans="1:32" ht="24" customHeight="1" x14ac:dyDescent="0.15">
      <c r="C134" s="64" t="str">
        <f>IF(I134="","",$D$113&amp;"-F")</f>
        <v/>
      </c>
      <c r="D134" s="51"/>
      <c r="E134" s="67"/>
      <c r="F134" s="60"/>
      <c r="G134" s="60"/>
      <c r="H134" s="60"/>
      <c r="I134" s="60"/>
      <c r="J134" s="63"/>
      <c r="K134" s="63"/>
      <c r="L134" s="7"/>
      <c r="M134" s="7"/>
      <c r="N134" s="7"/>
      <c r="Y134" s="15">
        <v>133</v>
      </c>
    </row>
    <row r="135" spans="1:32" ht="24" customHeight="1" x14ac:dyDescent="0.15">
      <c r="G135" s="7"/>
      <c r="J135" s="12"/>
      <c r="K135" s="12"/>
      <c r="L135" s="7"/>
      <c r="M135" s="7"/>
      <c r="N135" s="7"/>
      <c r="Y135" s="15">
        <v>134</v>
      </c>
    </row>
    <row r="136" spans="1:32" ht="24" customHeight="1" x14ac:dyDescent="0.15">
      <c r="C136" s="73" t="str">
        <f>IF(LEFT(D114,2)="小学","小学女子１─４年４００ｍＲ",IF(D114="中学","中学女子４００ｍＲ",""))</f>
        <v/>
      </c>
      <c r="D136" s="65"/>
      <c r="E136" s="66"/>
      <c r="F136" s="56" t="s">
        <v>92</v>
      </c>
      <c r="G136" s="56" t="s">
        <v>93</v>
      </c>
      <c r="H136" s="57" t="s">
        <v>94</v>
      </c>
      <c r="I136" s="57" t="s">
        <v>95</v>
      </c>
      <c r="J136" s="58" t="s">
        <v>96</v>
      </c>
      <c r="K136" s="58" t="s">
        <v>97</v>
      </c>
      <c r="L136" s="7"/>
      <c r="M136" s="7"/>
      <c r="N136" s="7"/>
      <c r="Y136" s="15">
        <v>135</v>
      </c>
    </row>
    <row r="137" spans="1:32" ht="24" customHeight="1" x14ac:dyDescent="0.15">
      <c r="C137" s="64" t="str">
        <f>IF(I137&lt;&gt;"",$D$113&amp;IF(I138="","","-A"),"")</f>
        <v/>
      </c>
      <c r="D137" s="51"/>
      <c r="E137" s="67"/>
      <c r="F137" s="68"/>
      <c r="G137" s="68"/>
      <c r="H137" s="68"/>
      <c r="I137" s="68"/>
      <c r="J137" s="68"/>
      <c r="K137" s="68"/>
      <c r="L137" s="7"/>
      <c r="M137" s="7"/>
      <c r="N137" s="7"/>
      <c r="Y137" s="15">
        <v>136</v>
      </c>
    </row>
    <row r="138" spans="1:32" ht="24" customHeight="1" x14ac:dyDescent="0.15">
      <c r="C138" s="64" t="str">
        <f>IF(I138="","",$D$113&amp;"-B")</f>
        <v/>
      </c>
      <c r="D138" s="51"/>
      <c r="E138" s="67"/>
      <c r="F138" s="69"/>
      <c r="G138" s="69"/>
      <c r="H138" s="69"/>
      <c r="I138" s="69"/>
      <c r="J138" s="70"/>
      <c r="K138" s="70"/>
      <c r="L138" s="7"/>
      <c r="M138" s="7"/>
      <c r="N138" s="7"/>
      <c r="Y138" s="15">
        <v>137</v>
      </c>
    </row>
    <row r="139" spans="1:32" ht="24" customHeight="1" x14ac:dyDescent="0.15">
      <c r="C139" s="64" t="str">
        <f>IF(I139="","",$D$113&amp;"-C")</f>
        <v/>
      </c>
      <c r="D139" s="51"/>
      <c r="E139" s="67"/>
      <c r="F139" s="68"/>
      <c r="G139" s="68"/>
      <c r="H139" s="68"/>
      <c r="I139" s="68"/>
      <c r="J139" s="71"/>
      <c r="K139" s="71"/>
      <c r="L139" s="7"/>
      <c r="M139" s="7"/>
      <c r="N139" s="7"/>
      <c r="Y139" s="15">
        <v>138</v>
      </c>
    </row>
    <row r="140" spans="1:32" ht="24" customHeight="1" x14ac:dyDescent="0.15">
      <c r="C140" s="64" t="str">
        <f>IF(I140="","",$D$113&amp;"-D")</f>
        <v/>
      </c>
      <c r="D140" s="51"/>
      <c r="E140" s="67"/>
      <c r="F140" s="69"/>
      <c r="G140" s="69"/>
      <c r="H140" s="69"/>
      <c r="I140" s="69"/>
      <c r="J140" s="70"/>
      <c r="K140" s="70"/>
      <c r="L140" s="7"/>
      <c r="M140" s="7"/>
      <c r="N140" s="7"/>
      <c r="Y140" s="15">
        <v>139</v>
      </c>
    </row>
    <row r="141" spans="1:32" ht="24" customHeight="1" x14ac:dyDescent="0.15">
      <c r="C141" s="64" t="str">
        <f>IF(I141="","",$D$113&amp;"-E")</f>
        <v/>
      </c>
      <c r="D141" s="51"/>
      <c r="E141" s="67"/>
      <c r="F141" s="68"/>
      <c r="G141" s="68"/>
      <c r="H141" s="68"/>
      <c r="I141" s="68"/>
      <c r="J141" s="68"/>
      <c r="K141" s="68"/>
      <c r="L141" s="7"/>
      <c r="M141" s="7"/>
      <c r="N141" s="7"/>
      <c r="Y141" s="15">
        <v>140</v>
      </c>
    </row>
    <row r="142" spans="1:32" ht="24" customHeight="1" x14ac:dyDescent="0.15">
      <c r="C142" s="64" t="str">
        <f>IF(I142="","",$D$113&amp;"-F")</f>
        <v/>
      </c>
      <c r="D142" s="51"/>
      <c r="E142" s="67"/>
      <c r="F142" s="69"/>
      <c r="G142" s="69"/>
      <c r="H142" s="69"/>
      <c r="I142" s="69"/>
      <c r="J142" s="72"/>
      <c r="K142" s="72"/>
      <c r="L142" s="7"/>
      <c r="M142" s="7"/>
      <c r="N142" s="7"/>
      <c r="Y142" s="15">
        <v>141</v>
      </c>
    </row>
    <row r="143" spans="1:32" ht="24" customHeight="1" x14ac:dyDescent="0.15">
      <c r="G143" s="7"/>
      <c r="J143" s="12"/>
      <c r="K143" s="12"/>
      <c r="L143" s="7"/>
      <c r="M143" s="7"/>
      <c r="N143" s="7"/>
      <c r="Y143" s="15">
        <v>142</v>
      </c>
    </row>
    <row r="144" spans="1:32" ht="24" customHeight="1" x14ac:dyDescent="0.15">
      <c r="C144" s="73" t="str">
        <f>IF(LEFT(D114,2)="小学","小学女子５・６年４００ｍＲ",IF(D114="中学","中学女子低学年４００ｍＲ",""))</f>
        <v/>
      </c>
      <c r="D144" s="65"/>
      <c r="E144" s="66"/>
      <c r="F144" s="56" t="s">
        <v>92</v>
      </c>
      <c r="G144" s="56" t="s">
        <v>93</v>
      </c>
      <c r="H144" s="57" t="s">
        <v>94</v>
      </c>
      <c r="I144" s="57" t="s">
        <v>95</v>
      </c>
      <c r="J144" s="58" t="s">
        <v>96</v>
      </c>
      <c r="K144" s="58" t="s">
        <v>97</v>
      </c>
      <c r="L144" s="7"/>
      <c r="M144" s="7"/>
      <c r="N144" s="7"/>
      <c r="Y144" s="15">
        <v>143</v>
      </c>
    </row>
    <row r="145" spans="3:25" ht="24" customHeight="1" x14ac:dyDescent="0.15">
      <c r="C145" s="64" t="str">
        <f>IF(I145&lt;&gt;"",$D$113&amp;IF(I146="","","-A"),"")</f>
        <v/>
      </c>
      <c r="D145" s="51"/>
      <c r="E145" s="67"/>
      <c r="F145" s="68"/>
      <c r="G145" s="68"/>
      <c r="H145" s="68"/>
      <c r="I145" s="68"/>
      <c r="J145" s="68"/>
      <c r="K145" s="68"/>
      <c r="L145" s="7"/>
      <c r="M145" s="7"/>
      <c r="N145" s="7"/>
      <c r="Y145" s="15">
        <v>144</v>
      </c>
    </row>
    <row r="146" spans="3:25" ht="24" customHeight="1" x14ac:dyDescent="0.15">
      <c r="C146" s="64" t="str">
        <f>IF(I146="","",$D$113&amp;"-B")</f>
        <v/>
      </c>
      <c r="D146" s="51"/>
      <c r="E146" s="67"/>
      <c r="F146" s="69"/>
      <c r="G146" s="69"/>
      <c r="H146" s="69"/>
      <c r="I146" s="69"/>
      <c r="J146" s="70"/>
      <c r="K146" s="70"/>
      <c r="L146" s="7"/>
      <c r="M146" s="7"/>
      <c r="N146" s="7"/>
      <c r="Y146" s="15">
        <v>145</v>
      </c>
    </row>
    <row r="147" spans="3:25" ht="24" customHeight="1" x14ac:dyDescent="0.15">
      <c r="C147" s="64" t="str">
        <f>IF(I147="","",$D$113&amp;"-C")</f>
        <v/>
      </c>
      <c r="D147" s="51"/>
      <c r="E147" s="67"/>
      <c r="F147" s="68"/>
      <c r="G147" s="68"/>
      <c r="H147" s="68"/>
      <c r="I147" s="68"/>
      <c r="J147" s="71"/>
      <c r="K147" s="71"/>
      <c r="L147" s="7"/>
      <c r="M147" s="7"/>
      <c r="N147" s="7"/>
      <c r="Y147" s="15">
        <v>146</v>
      </c>
    </row>
    <row r="148" spans="3:25" ht="24" customHeight="1" x14ac:dyDescent="0.15">
      <c r="C148" s="64" t="str">
        <f>IF(I148="","",$D$113&amp;"-D")</f>
        <v/>
      </c>
      <c r="D148" s="51"/>
      <c r="E148" s="67"/>
      <c r="F148" s="69"/>
      <c r="G148" s="69"/>
      <c r="H148" s="69"/>
      <c r="I148" s="69"/>
      <c r="J148" s="70"/>
      <c r="K148" s="70"/>
      <c r="L148" s="7"/>
      <c r="M148" s="7"/>
      <c r="N148" s="7"/>
      <c r="Y148" s="15">
        <v>147</v>
      </c>
    </row>
    <row r="149" spans="3:25" ht="24" customHeight="1" x14ac:dyDescent="0.15">
      <c r="C149" s="64" t="str">
        <f>IF(I149="","",$D$113&amp;"-E")</f>
        <v/>
      </c>
      <c r="D149" s="51"/>
      <c r="E149" s="67"/>
      <c r="F149" s="68"/>
      <c r="G149" s="68"/>
      <c r="H149" s="68"/>
      <c r="I149" s="68"/>
      <c r="J149" s="68"/>
      <c r="K149" s="68"/>
      <c r="L149" s="7"/>
      <c r="M149" s="7"/>
      <c r="N149" s="7"/>
      <c r="Y149" s="15">
        <v>148</v>
      </c>
    </row>
    <row r="150" spans="3:25" ht="24" customHeight="1" x14ac:dyDescent="0.15">
      <c r="C150" s="64" t="str">
        <f>IF(I150="","",$D$113&amp;"-F")</f>
        <v/>
      </c>
      <c r="D150" s="51"/>
      <c r="E150" s="67"/>
      <c r="F150" s="69"/>
      <c r="G150" s="69"/>
      <c r="H150" s="69"/>
      <c r="I150" s="69"/>
      <c r="J150" s="72"/>
      <c r="K150" s="72"/>
      <c r="L150" s="7"/>
      <c r="M150" s="7"/>
      <c r="N150" s="7"/>
      <c r="Y150" s="15">
        <v>149</v>
      </c>
    </row>
    <row r="151" spans="3:25" ht="24" customHeight="1" x14ac:dyDescent="0.15">
      <c r="G151" s="7"/>
      <c r="J151" s="12"/>
      <c r="K151" s="12"/>
      <c r="L151" s="7"/>
      <c r="M151" s="7"/>
      <c r="N151" s="7"/>
      <c r="Y151" s="15">
        <v>150</v>
      </c>
    </row>
    <row r="152" spans="3:25" ht="24" customHeight="1" x14ac:dyDescent="0.15">
      <c r="C152" s="73" t="str">
        <f>IF(LEFT(D114,2)="小学","小学男女５・６年４００ｍＲ","")</f>
        <v/>
      </c>
      <c r="D152" s="65"/>
      <c r="E152" s="66"/>
      <c r="F152" s="56" t="s">
        <v>92</v>
      </c>
      <c r="G152" s="56" t="s">
        <v>93</v>
      </c>
      <c r="H152" s="57" t="s">
        <v>94</v>
      </c>
      <c r="I152" s="57" t="s">
        <v>95</v>
      </c>
      <c r="J152" s="58" t="s">
        <v>96</v>
      </c>
      <c r="K152" s="58" t="s">
        <v>97</v>
      </c>
      <c r="L152" s="7"/>
      <c r="M152" s="7"/>
      <c r="N152" s="7"/>
      <c r="Y152" s="15">
        <v>151</v>
      </c>
    </row>
    <row r="153" spans="3:25" ht="24" customHeight="1" x14ac:dyDescent="0.15">
      <c r="C153" s="64" t="str">
        <f>IF(I153&lt;&gt;"",$D$113&amp;IF(I154="","","-A"),"")</f>
        <v/>
      </c>
      <c r="D153" s="51"/>
      <c r="E153" s="67"/>
      <c r="F153" s="59"/>
      <c r="G153" s="59"/>
      <c r="H153" s="59"/>
      <c r="I153" s="59"/>
      <c r="J153" s="59"/>
      <c r="K153" s="59"/>
      <c r="L153" s="7"/>
      <c r="M153" s="7"/>
      <c r="N153" s="7"/>
      <c r="Y153" s="15">
        <v>152</v>
      </c>
    </row>
    <row r="154" spans="3:25" ht="24" customHeight="1" x14ac:dyDescent="0.15">
      <c r="C154" s="64" t="str">
        <f>IF(I154="","",$D$113&amp;"-B")</f>
        <v/>
      </c>
      <c r="D154" s="51"/>
      <c r="E154" s="67"/>
      <c r="F154" s="60"/>
      <c r="G154" s="60"/>
      <c r="H154" s="60"/>
      <c r="I154" s="60"/>
      <c r="J154" s="61"/>
      <c r="K154" s="61"/>
      <c r="L154" s="7"/>
      <c r="M154" s="7"/>
      <c r="N154" s="7"/>
      <c r="Y154" s="15">
        <v>153</v>
      </c>
    </row>
    <row r="155" spans="3:25" ht="24" customHeight="1" x14ac:dyDescent="0.15">
      <c r="C155" s="64" t="str">
        <f>IF(I155="","",$D$113&amp;"-C")</f>
        <v/>
      </c>
      <c r="D155" s="51"/>
      <c r="E155" s="67"/>
      <c r="F155" s="59"/>
      <c r="G155" s="59"/>
      <c r="H155" s="59"/>
      <c r="I155" s="59"/>
      <c r="J155" s="62"/>
      <c r="K155" s="62"/>
      <c r="L155" s="7"/>
      <c r="M155" s="7"/>
      <c r="N155" s="7"/>
      <c r="Y155" s="15">
        <v>154</v>
      </c>
    </row>
    <row r="156" spans="3:25" ht="24" customHeight="1" x14ac:dyDescent="0.15">
      <c r="C156" s="64" t="str">
        <f>IF(I156="","",$D$113&amp;"-D")</f>
        <v/>
      </c>
      <c r="D156" s="51"/>
      <c r="E156" s="67"/>
      <c r="F156" s="60"/>
      <c r="G156" s="60"/>
      <c r="H156" s="60"/>
      <c r="I156" s="60"/>
      <c r="J156" s="61"/>
      <c r="K156" s="61"/>
      <c r="L156" s="7"/>
      <c r="M156" s="7"/>
      <c r="N156" s="7"/>
      <c r="Y156" s="15">
        <v>155</v>
      </c>
    </row>
    <row r="157" spans="3:25" ht="24" customHeight="1" x14ac:dyDescent="0.15">
      <c r="C157" s="64" t="str">
        <f>IF(I157="","",$D$113&amp;"-E")</f>
        <v/>
      </c>
      <c r="D157" s="51"/>
      <c r="E157" s="67"/>
      <c r="F157" s="59"/>
      <c r="G157" s="59"/>
      <c r="H157" s="59"/>
      <c r="I157" s="59"/>
      <c r="J157" s="59"/>
      <c r="K157" s="59"/>
      <c r="L157" s="7"/>
      <c r="M157" s="7"/>
      <c r="N157" s="7"/>
      <c r="Y157" s="15">
        <v>156</v>
      </c>
    </row>
    <row r="158" spans="3:25" ht="24" customHeight="1" x14ac:dyDescent="0.15">
      <c r="C158" s="64" t="str">
        <f>IF(I158="","",$D$113&amp;"-F")</f>
        <v/>
      </c>
      <c r="D158" s="51"/>
      <c r="E158" s="67"/>
      <c r="F158" s="60"/>
      <c r="G158" s="60"/>
      <c r="H158" s="60"/>
      <c r="I158" s="60"/>
      <c r="J158" s="63"/>
      <c r="K158" s="63"/>
      <c r="L158" s="7"/>
      <c r="M158" s="7"/>
      <c r="N158" s="7"/>
      <c r="Y158" s="15">
        <v>157</v>
      </c>
    </row>
    <row r="159" spans="3:25" ht="24" customHeight="1" x14ac:dyDescent="0.15">
      <c r="Y159" s="15">
        <v>158</v>
      </c>
    </row>
    <row r="160" spans="3:25" ht="24" customHeight="1" x14ac:dyDescent="0.15">
      <c r="Y160" s="15">
        <v>159</v>
      </c>
    </row>
    <row r="161" spans="25:25" ht="24" customHeight="1" x14ac:dyDescent="0.15">
      <c r="Y161" s="15">
        <v>160</v>
      </c>
    </row>
    <row r="162" spans="25:25" ht="24" customHeight="1" x14ac:dyDescent="0.15">
      <c r="Y162" s="15">
        <v>161</v>
      </c>
    </row>
    <row r="163" spans="25:25" ht="24" customHeight="1" x14ac:dyDescent="0.15">
      <c r="Y163" s="15">
        <v>162</v>
      </c>
    </row>
    <row r="164" spans="25:25" ht="24" customHeight="1" x14ac:dyDescent="0.15">
      <c r="Y164" s="15">
        <v>163</v>
      </c>
    </row>
    <row r="165" spans="25:25" ht="24" customHeight="1" x14ac:dyDescent="0.15">
      <c r="Y165" s="15">
        <v>164</v>
      </c>
    </row>
    <row r="166" spans="25:25" ht="24" customHeight="1" x14ac:dyDescent="0.15">
      <c r="Y166" s="15">
        <v>165</v>
      </c>
    </row>
    <row r="167" spans="25:25" ht="24" customHeight="1" x14ac:dyDescent="0.15">
      <c r="Y167" s="15">
        <v>166</v>
      </c>
    </row>
    <row r="168" spans="25:25" ht="24" customHeight="1" x14ac:dyDescent="0.15">
      <c r="Y168" s="15">
        <v>167</v>
      </c>
    </row>
    <row r="169" spans="25:25" ht="24" customHeight="1" x14ac:dyDescent="0.15">
      <c r="Y169" s="15">
        <v>168</v>
      </c>
    </row>
    <row r="170" spans="25:25" ht="24" customHeight="1" x14ac:dyDescent="0.15">
      <c r="Y170" s="15">
        <v>169</v>
      </c>
    </row>
    <row r="171" spans="25:25" ht="24" customHeight="1" x14ac:dyDescent="0.15">
      <c r="Y171" s="15">
        <v>170</v>
      </c>
    </row>
    <row r="172" spans="25:25" ht="24" customHeight="1" x14ac:dyDescent="0.15">
      <c r="Y172" s="15">
        <v>171</v>
      </c>
    </row>
    <row r="173" spans="25:25" ht="24" customHeight="1" x14ac:dyDescent="0.15">
      <c r="Y173" s="15">
        <v>172</v>
      </c>
    </row>
    <row r="174" spans="25:25" ht="24" customHeight="1" x14ac:dyDescent="0.15">
      <c r="Y174" s="15">
        <v>173</v>
      </c>
    </row>
    <row r="175" spans="25:25" ht="24" customHeight="1" x14ac:dyDescent="0.15">
      <c r="Y175" s="15">
        <v>174</v>
      </c>
    </row>
    <row r="176" spans="25:25" ht="24" customHeight="1" x14ac:dyDescent="0.15">
      <c r="Y176" s="15">
        <v>175</v>
      </c>
    </row>
    <row r="177" spans="25:25" ht="24" customHeight="1" x14ac:dyDescent="0.15">
      <c r="Y177" s="15">
        <v>176</v>
      </c>
    </row>
    <row r="178" spans="25:25" ht="24" customHeight="1" x14ac:dyDescent="0.15">
      <c r="Y178" s="15">
        <v>177</v>
      </c>
    </row>
    <row r="179" spans="25:25" ht="24" customHeight="1" x14ac:dyDescent="0.15">
      <c r="Y179" s="15">
        <v>178</v>
      </c>
    </row>
    <row r="180" spans="25:25" ht="24" customHeight="1" x14ac:dyDescent="0.15">
      <c r="Y180" s="15">
        <v>179</v>
      </c>
    </row>
    <row r="181" spans="25:25" ht="24" customHeight="1" x14ac:dyDescent="0.15">
      <c r="Y181" s="15">
        <v>180</v>
      </c>
    </row>
  </sheetData>
  <sheetProtection algorithmName="SHA-512" hashValue="lGgzA0WtWw7A1c+Op1T/jSY/6kkYWVgVjNtOBfOD4e4IOJ9lrXCCw5vkIOJYw49tX1OKSuL+2CnP0gCGA0Qa/g==" saltValue="2y2NWx5yXwZC5PBa83mZZg==" spinCount="100000" sheet="1" selectLockedCells="1"/>
  <mergeCells count="17">
    <mergeCell ref="D115:E115"/>
    <mergeCell ref="D116:F116"/>
    <mergeCell ref="D117:E117"/>
    <mergeCell ref="D113:F113"/>
    <mergeCell ref="A114:C114"/>
    <mergeCell ref="D114:F114"/>
    <mergeCell ref="D61:F61"/>
    <mergeCell ref="D62:E62"/>
    <mergeCell ref="D58:F58"/>
    <mergeCell ref="D59:F59"/>
    <mergeCell ref="D60:E60"/>
    <mergeCell ref="A59:C59"/>
    <mergeCell ref="D6:F6"/>
    <mergeCell ref="D7:E7"/>
    <mergeCell ref="D3:F3"/>
    <mergeCell ref="D5:E5"/>
    <mergeCell ref="D4:F4"/>
  </mergeCells>
  <phoneticPr fontId="3"/>
  <conditionalFormatting sqref="L11:L55">
    <cfRule type="containsBlanks" priority="36" stopIfTrue="1">
      <formula>LEN(TRIM(L11))=0</formula>
    </cfRule>
    <cfRule type="cellIs" dxfId="14" priority="37" stopIfTrue="1" operator="equal">
      <formula>H11</formula>
    </cfRule>
    <cfRule type="cellIs" dxfId="13" priority="38" stopIfTrue="1" operator="equal">
      <formula>J11</formula>
    </cfRule>
  </conditionalFormatting>
  <conditionalFormatting sqref="L66:L110">
    <cfRule type="containsBlanks" priority="25" stopIfTrue="1">
      <formula>LEN(TRIM(L66))=0</formula>
    </cfRule>
    <cfRule type="cellIs" dxfId="12" priority="26" stopIfTrue="1" operator="equal">
      <formula>H66</formula>
    </cfRule>
    <cfRule type="cellIs" dxfId="11" priority="27" stopIfTrue="1" operator="equal">
      <formula>J66</formula>
    </cfRule>
  </conditionalFormatting>
  <conditionalFormatting sqref="H11:H55 H66:H110">
    <cfRule type="containsBlanks" priority="45" stopIfTrue="1">
      <formula>LEN(TRIM(H11))=0</formula>
    </cfRule>
    <cfRule type="cellIs" dxfId="10" priority="46" stopIfTrue="1" operator="equal">
      <formula>J11</formula>
    </cfRule>
    <cfRule type="cellIs" dxfId="9" priority="47" stopIfTrue="1" operator="equal">
      <formula>L11</formula>
    </cfRule>
  </conditionalFormatting>
  <conditionalFormatting sqref="J11:J55 J66:J110">
    <cfRule type="containsBlanks" priority="48" stopIfTrue="1">
      <formula>LEN(TRIM(J11))=0</formula>
    </cfRule>
    <cfRule type="cellIs" dxfId="8" priority="49" operator="equal">
      <formula>L11</formula>
    </cfRule>
    <cfRule type="cellIs" dxfId="7" priority="50" stopIfTrue="1" operator="equal">
      <formula>H11</formula>
    </cfRule>
  </conditionalFormatting>
  <conditionalFormatting sqref="H63:N63 I58:N62">
    <cfRule type="containsBlanks" priority="55" stopIfTrue="1">
      <formula>LEN(TRIM(H58))=0</formula>
    </cfRule>
    <cfRule type="duplicateValues" dxfId="6" priority="56" stopIfTrue="1"/>
  </conditionalFormatting>
  <conditionalFormatting sqref="F121:K126">
    <cfRule type="containsBlanks" priority="21" stopIfTrue="1">
      <formula>LEN(TRIM(F121))=0</formula>
    </cfRule>
  </conditionalFormatting>
  <conditionalFormatting sqref="F137:K142">
    <cfRule type="containsBlanks" priority="17" stopIfTrue="1">
      <formula>LEN(TRIM(F137))=0</formula>
    </cfRule>
  </conditionalFormatting>
  <conditionalFormatting sqref="F145:K150">
    <cfRule type="containsBlanks" priority="15" stopIfTrue="1">
      <formula>LEN(TRIM(F145))=0</formula>
    </cfRule>
  </conditionalFormatting>
  <conditionalFormatting sqref="F153:K158">
    <cfRule type="containsBlanks" priority="13" stopIfTrue="1">
      <formula>LEN(TRIM(F153))=0</formula>
    </cfRule>
  </conditionalFormatting>
  <conditionalFormatting sqref="L3:N8">
    <cfRule type="containsBlanks" priority="11" stopIfTrue="1">
      <formula>LEN(TRIM(L3))=0</formula>
    </cfRule>
    <cfRule type="duplicateValues" dxfId="5" priority="12" stopIfTrue="1"/>
  </conditionalFormatting>
  <conditionalFormatting sqref="H58:H61">
    <cfRule type="containsBlanks" priority="9" stopIfTrue="1">
      <formula>LEN(TRIM(H58))=0</formula>
    </cfRule>
    <cfRule type="duplicateValues" dxfId="4" priority="10" stopIfTrue="1"/>
  </conditionalFormatting>
  <conditionalFormatting sqref="H113:H116">
    <cfRule type="containsBlanks" priority="7" stopIfTrue="1">
      <formula>LEN(TRIM(H113))=0</formula>
    </cfRule>
    <cfRule type="duplicateValues" dxfId="3" priority="8" stopIfTrue="1"/>
  </conditionalFormatting>
  <conditionalFormatting sqref="H62">
    <cfRule type="containsBlanks" priority="5" stopIfTrue="1">
      <formula>LEN(TRIM(H62))=0</formula>
    </cfRule>
    <cfRule type="duplicateValues" dxfId="2" priority="6" stopIfTrue="1"/>
  </conditionalFormatting>
  <conditionalFormatting sqref="H117">
    <cfRule type="containsBlanks" priority="3" stopIfTrue="1">
      <formula>LEN(TRIM(H117))=0</formula>
    </cfRule>
    <cfRule type="duplicateValues" dxfId="1" priority="4" stopIfTrue="1"/>
  </conditionalFormatting>
  <conditionalFormatting sqref="F129:K134">
    <cfRule type="containsBlanks" priority="1" stopIfTrue="1">
      <formula>LEN(TRIM(F129))=0</formula>
    </cfRule>
  </conditionalFormatting>
  <conditionalFormatting sqref="F121:K126 F129:K134 F137:K142 F145:K150 F153:K158">
    <cfRule type="duplicateValues" dxfId="0" priority="22" stopIfTrue="1"/>
  </conditionalFormatting>
  <dataValidations xWindow="521" yWindow="769" count="21">
    <dataValidation imeMode="hiragana" allowBlank="1" showInputMessage="1" showErrorMessage="1" promptTitle="入力例）" prompt="山田　太郎_x000a_鈴木　花子_x000a__x000a_姓・名を全角スペースで区切ってください" sqref="C66:C110 C11:C55" xr:uid="{00000000-0002-0000-0100-000003000000}"/>
    <dataValidation type="list" allowBlank="1" showInputMessage="1" showErrorMessage="1" promptTitle="リストから選択してください" prompt="表示されない場合は_x000a_「部門」を正しく選択してください" sqref="H66:H110 L66:L110 J66:J110" xr:uid="{00000000-0002-0000-0100-000007000000}">
      <formula1>INDIRECT($D$59)</formula1>
    </dataValidation>
    <dataValidation allowBlank="1" showErrorMessage="1" promptTitle="リストから選択してください" prompt="表示されない場合は_x000a_一覧へ選手の登録をしてください" sqref="H58:M63 H113:H117 H3:M8" xr:uid="{00000000-0002-0000-0100-000008000000}"/>
    <dataValidation type="list" allowBlank="1" showInputMessage="1" showErrorMessage="1" promptTitle="リストから選択してください" prompt="表示されない場合は_x000a_「部門」を正しく選択してください" sqref="H11:H55 J11:J55 L11:L55" xr:uid="{00000000-0002-0000-0100-00000B000000}">
      <formula1>INDIRECT($D$4)</formula1>
    </dataValidation>
    <dataValidation imeMode="hiragana" allowBlank="1" showInputMessage="1" showErrorMessage="1" promptTitle="県名の入力" prompt="都道府県名を入力してください_x000a_例）高知" sqref="G11:G55" xr:uid="{206EB585-49F5-4678-AF63-A8C457B4D75D}"/>
    <dataValidation imeMode="hiragana" allowBlank="1" showInputMessage="1" showErrorMessage="1" promptTitle="県名の入力" prompt="都道府県を記入してください_x000a_入力例）高知" sqref="G66:G110" xr:uid="{D233124B-63D5-4A5A-95E2-C3EAD9AC753F}"/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1:K126" xr:uid="{DE78D73D-BDFE-48C4-93B5-0E904B93B337}">
      <formula1>INDIRECT($C$120)</formula1>
    </dataValidation>
    <dataValidation type="list" allowBlank="1" showInputMessage="1" showErrorMessage="1" sqref="F129:K134" xr:uid="{319796D4-3935-4DBA-9DC2-041FAE106769}">
      <formula1>INDIRECT($C$128)</formula1>
    </dataValidation>
    <dataValidation type="list" allowBlank="1" showInputMessage="1" showErrorMessage="1" sqref="F137:K142" xr:uid="{C46805A6-2C05-49E2-891E-996AF374257C}">
      <formula1>INDIRECT($C$136)</formula1>
    </dataValidation>
    <dataValidation type="list" allowBlank="1" showInputMessage="1" showErrorMessage="1" sqref="F145:K150" xr:uid="{437E6845-6D7D-4A9E-AB4C-C31626730692}">
      <formula1>INDIRECT($C$144)</formula1>
    </dataValidation>
    <dataValidation type="list" allowBlank="1" showInputMessage="1" showErrorMessage="1" sqref="F153:K158" xr:uid="{D4520E59-3781-4572-BA11-256D14779851}">
      <formula1>INDIRECT($C$152)</formula1>
    </dataValidation>
    <dataValidation allowBlank="1" showErrorMessage="1" promptTitle="プルダウンメニューから選択してください" prompt="団体名がない場合は_x000a_「その他の団体」_x000a_を選択し，下のセルへ所属名を入力してください。" sqref="D113:G113 D3:G3 D58:G58" xr:uid="{00000000-0002-0000-0100-000000000000}"/>
    <dataValidation type="list" allowBlank="1" showInputMessage="1" showErrorMessage="1" prompt="リストから選択してください" sqref="D4:G4" xr:uid="{00000000-0002-0000-0100-000009000000}">
      <formula1>"一般・高校男子,中学男子,小学男子"</formula1>
    </dataValidation>
    <dataValidation type="list" allowBlank="1" showInputMessage="1" showErrorMessage="1" prompt="リストから選択してください" sqref="D59:G59" xr:uid="{00000000-0002-0000-0100-00000A000000}">
      <formula1>"一般・高校女子,中学女子,小学女子"</formula1>
    </dataValidation>
    <dataValidation type="list" allowBlank="1" showInputMessage="1" showErrorMessage="1" prompt="リストから選択してください" sqref="D114:F114" xr:uid="{00000000-0002-0000-0100-00000C000000}">
      <formula1>"一般・高校,中学,小学"</formula1>
    </dataValidation>
    <dataValidation imeMode="off" allowBlank="1" showInputMessage="1" showErrorMessage="1" promptTitle="ベスト記録を入力してください" prompt="例）_x000a_１２秒３→1230_x000a_１２秒３４→1234_x000a_５ｍ６７→567_x000a_８分９秒１→80910" sqref="K66:K110 M66:M110 I66:I110 I11:I55 K11:K55 M11:M55" xr:uid="{BD63E022-DAFA-4396-87B0-664B6BB275ED}"/>
    <dataValidation imeMode="off" allowBlank="1" showInputMessage="1" showErrorMessage="1" prompt="半角数字で入力してください" sqref="E66:E110 E11:E55" xr:uid="{0BACFED5-2802-46CE-B1C3-4BBD3DB4DBA2}"/>
    <dataValidation imeMode="off" allowBlank="1" showInputMessage="1" showErrorMessage="1" promptTitle="生年月日を記入してください" prompt="1990/02/23_x000a_（西暦/月/日）_x000a__x000a_の形で入れてください" sqref="F11:F55 F66:F110" xr:uid="{C490D46C-F0B1-4056-A3C7-46864470F8E7}"/>
    <dataValidation imeMode="off" allowBlank="1" showInputMessage="1" showErrorMessage="1" prompt="陸協への登録ナンバーを入力してください" sqref="B66:B110 B11:B55" xr:uid="{FD7D82C3-4987-4DA2-BB15-684DC8DC5728}"/>
    <dataValidation imeMode="hiragana" allowBlank="1" showInputMessage="1" showErrorMessage="1" promptTitle="氏名のふりがなを入力してください" prompt="ひらがな、あるいはカタカナ（全角・半角可）_x000a_姓・名を全角スペースで区切ってください" sqref="D66:D110 D11:D55" xr:uid="{B3597D8E-C33E-4BDF-B12F-EC3FCB50D56D}"/>
    <dataValidation allowBlank="1" showErrorMessage="1" prompt="リストから選択してください" sqref="G114" xr:uid="{C7B74294-12E5-4DC4-9A90-7F882E88F7F9}"/>
  </dataValidations>
  <printOptions horizontalCentered="1"/>
  <pageMargins left="0.31496062992125984" right="0.31496062992125984" top="0.39370078740157483" bottom="0.39370078740157483" header="0" footer="0"/>
  <pageSetup paperSize="9" scale="57" fitToHeight="3" orientation="portrait" horizontalDpi="300" verticalDpi="300" r:id="rId1"/>
  <headerFooter alignWithMargins="0"/>
  <rowBreaks count="2" manualBreakCount="2">
    <brk id="55" max="12" man="1"/>
    <brk id="11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278-67F0-4A7F-895D-EA03E540AECB}">
  <dimension ref="A1:K270"/>
  <sheetViews>
    <sheetView workbookViewId="0">
      <selection activeCell="D3" sqref="D3:F3"/>
    </sheetView>
  </sheetViews>
  <sheetFormatPr defaultRowHeight="13.5" x14ac:dyDescent="0.15"/>
  <cols>
    <col min="2" max="8" width="9" style="97"/>
    <col min="9" max="11" width="9" style="98"/>
  </cols>
  <sheetData>
    <row r="1" spans="1:11" x14ac:dyDescent="0.15">
      <c r="A1" t="str">
        <f>IF(OR(J1&lt;&gt;"",AND(F1&lt;&gt;"",COUNTIF(申し込み表!$F$121:$K$158,個人種目一覧!E1&amp;個人種目一覧!F1)&lt;&gt;0)),"o","")</f>
        <v/>
      </c>
      <c r="B1" s="97">
        <f>申し込み表!$D$3</f>
        <v>0</v>
      </c>
      <c r="C1" s="97" t="str">
        <f>IF(申し込み表!$D$4="小学男子","小学",IF(申し込み表!$D$4="中学男子","中学","一般"))</f>
        <v>一般</v>
      </c>
      <c r="D1" s="97" t="s">
        <v>2060</v>
      </c>
      <c r="E1" s="97" t="str">
        <f>申し込み表!B11&amp;""</f>
        <v/>
      </c>
      <c r="F1" s="97" t="str">
        <f>申し込み表!C11&amp;""</f>
        <v/>
      </c>
      <c r="G1" s="97" t="str">
        <f>申し込み表!N11</f>
        <v/>
      </c>
      <c r="H1" s="97" t="str">
        <f>申し込み表!E11&amp;""</f>
        <v/>
      </c>
      <c r="I1" s="98" t="str">
        <f>申し込み表!G11&amp;""</f>
        <v/>
      </c>
      <c r="J1" s="98" t="str">
        <f>申し込み表!H11&amp;""</f>
        <v/>
      </c>
      <c r="K1" s="98" t="str">
        <f>申し込み表!I11&amp;""</f>
        <v/>
      </c>
    </row>
    <row r="2" spans="1:11" x14ac:dyDescent="0.15">
      <c r="A2" t="str">
        <f>IF(OR(J2&lt;&gt;"",AND(F2&lt;&gt;"",COUNTIF(申し込み表!$F$121:$K$158,個人種目一覧!E2&amp;個人種目一覧!F2)&lt;&gt;0)),"o","")</f>
        <v/>
      </c>
      <c r="B2" s="97">
        <f>申し込み表!$D$3</f>
        <v>0</v>
      </c>
      <c r="C2" s="97" t="str">
        <f>IF(申し込み表!$D$4="小学男子","小学",IF(申し込み表!$D$4="中学男子","中学","一般"))</f>
        <v>一般</v>
      </c>
      <c r="D2" s="97" t="s">
        <v>2060</v>
      </c>
      <c r="E2" s="97" t="str">
        <f>申し込み表!B12&amp;""</f>
        <v/>
      </c>
      <c r="F2" s="97" t="str">
        <f>申し込み表!C12&amp;""</f>
        <v/>
      </c>
      <c r="G2" s="97" t="str">
        <f>申し込み表!N12</f>
        <v/>
      </c>
      <c r="H2" s="97" t="str">
        <f>申し込み表!E12&amp;""</f>
        <v/>
      </c>
      <c r="I2" s="98" t="str">
        <f>申し込み表!G12&amp;""</f>
        <v/>
      </c>
      <c r="J2" s="98" t="str">
        <f>申し込み表!H12&amp;""</f>
        <v/>
      </c>
      <c r="K2" s="98" t="str">
        <f>申し込み表!I12&amp;""</f>
        <v/>
      </c>
    </row>
    <row r="3" spans="1:11" x14ac:dyDescent="0.15">
      <c r="A3" t="str">
        <f>IF(OR(J3&lt;&gt;"",AND(F3&lt;&gt;"",COUNTIF(申し込み表!$F$121:$K$158,個人種目一覧!E3&amp;個人種目一覧!F3)&lt;&gt;0)),"o","")</f>
        <v/>
      </c>
      <c r="B3" s="97">
        <f>申し込み表!$D$3</f>
        <v>0</v>
      </c>
      <c r="C3" s="97" t="str">
        <f>IF(申し込み表!$D$4="小学男子","小学",IF(申し込み表!$D$4="中学男子","中学","一般"))</f>
        <v>一般</v>
      </c>
      <c r="D3" s="97" t="s">
        <v>2060</v>
      </c>
      <c r="E3" s="97" t="str">
        <f>申し込み表!B13&amp;""</f>
        <v/>
      </c>
      <c r="F3" s="97" t="str">
        <f>申し込み表!C13&amp;""</f>
        <v/>
      </c>
      <c r="G3" s="97" t="str">
        <f>申し込み表!N13</f>
        <v/>
      </c>
      <c r="H3" s="97" t="str">
        <f>申し込み表!E13&amp;""</f>
        <v/>
      </c>
      <c r="I3" s="98" t="str">
        <f>申し込み表!G13&amp;""</f>
        <v/>
      </c>
      <c r="J3" s="98" t="str">
        <f>申し込み表!H13&amp;""</f>
        <v/>
      </c>
      <c r="K3" s="98" t="str">
        <f>申し込み表!I13&amp;""</f>
        <v/>
      </c>
    </row>
    <row r="4" spans="1:11" x14ac:dyDescent="0.15">
      <c r="A4" t="str">
        <f>IF(OR(J4&lt;&gt;"",AND(F4&lt;&gt;"",COUNTIF(申し込み表!$F$121:$K$158,個人種目一覧!E4&amp;個人種目一覧!F4)&lt;&gt;0)),"o","")</f>
        <v/>
      </c>
      <c r="B4" s="97">
        <f>申し込み表!$D$3</f>
        <v>0</v>
      </c>
      <c r="C4" s="97" t="str">
        <f>IF(申し込み表!$D$4="小学男子","小学",IF(申し込み表!$D$4="中学男子","中学","一般"))</f>
        <v>一般</v>
      </c>
      <c r="D4" s="97" t="s">
        <v>2060</v>
      </c>
      <c r="E4" s="97" t="str">
        <f>申し込み表!B14&amp;""</f>
        <v/>
      </c>
      <c r="F4" s="97" t="str">
        <f>申し込み表!C14&amp;""</f>
        <v/>
      </c>
      <c r="G4" s="97" t="str">
        <f>申し込み表!N14</f>
        <v/>
      </c>
      <c r="H4" s="97" t="str">
        <f>申し込み表!E14&amp;""</f>
        <v/>
      </c>
      <c r="I4" s="98" t="str">
        <f>申し込み表!G14&amp;""</f>
        <v/>
      </c>
      <c r="J4" s="98" t="str">
        <f>申し込み表!H14&amp;""</f>
        <v/>
      </c>
      <c r="K4" s="98" t="str">
        <f>申し込み表!I14&amp;""</f>
        <v/>
      </c>
    </row>
    <row r="5" spans="1:11" x14ac:dyDescent="0.15">
      <c r="A5" t="str">
        <f>IF(OR(J5&lt;&gt;"",AND(F5&lt;&gt;"",COUNTIF(申し込み表!$F$121:$K$158,個人種目一覧!E5&amp;個人種目一覧!F5)&lt;&gt;0)),"o","")</f>
        <v/>
      </c>
      <c r="B5" s="97">
        <f>申し込み表!$D$3</f>
        <v>0</v>
      </c>
      <c r="C5" s="97" t="str">
        <f>IF(申し込み表!$D$4="小学男子","小学",IF(申し込み表!$D$4="中学男子","中学","一般"))</f>
        <v>一般</v>
      </c>
      <c r="D5" s="97" t="s">
        <v>2060</v>
      </c>
      <c r="E5" s="97" t="str">
        <f>申し込み表!B15&amp;""</f>
        <v/>
      </c>
      <c r="F5" s="97" t="str">
        <f>申し込み表!C15&amp;""</f>
        <v/>
      </c>
      <c r="G5" s="97" t="str">
        <f>申し込み表!N15</f>
        <v/>
      </c>
      <c r="H5" s="97" t="str">
        <f>申し込み表!E15&amp;""</f>
        <v/>
      </c>
      <c r="I5" s="98" t="str">
        <f>申し込み表!G15&amp;""</f>
        <v/>
      </c>
      <c r="J5" s="98" t="str">
        <f>申し込み表!H15&amp;""</f>
        <v/>
      </c>
      <c r="K5" s="98" t="str">
        <f>申し込み表!I15&amp;""</f>
        <v/>
      </c>
    </row>
    <row r="6" spans="1:11" x14ac:dyDescent="0.15">
      <c r="A6" t="str">
        <f>IF(OR(J6&lt;&gt;"",AND(F6&lt;&gt;"",COUNTIF(申し込み表!$F$121:$K$158,個人種目一覧!E6&amp;個人種目一覧!F6)&lt;&gt;0)),"o","")</f>
        <v/>
      </c>
      <c r="B6" s="97">
        <f>申し込み表!$D$3</f>
        <v>0</v>
      </c>
      <c r="C6" s="97" t="str">
        <f>IF(申し込み表!$D$4="小学男子","小学",IF(申し込み表!$D$4="中学男子","中学","一般"))</f>
        <v>一般</v>
      </c>
      <c r="D6" s="97" t="s">
        <v>2060</v>
      </c>
      <c r="E6" s="97" t="str">
        <f>申し込み表!B16&amp;""</f>
        <v/>
      </c>
      <c r="F6" s="97" t="str">
        <f>申し込み表!C16&amp;""</f>
        <v/>
      </c>
      <c r="G6" s="97" t="str">
        <f>申し込み表!N16</f>
        <v/>
      </c>
      <c r="H6" s="97" t="str">
        <f>申し込み表!E16&amp;""</f>
        <v/>
      </c>
      <c r="I6" s="98" t="str">
        <f>申し込み表!G16&amp;""</f>
        <v/>
      </c>
      <c r="J6" s="98" t="str">
        <f>申し込み表!H16&amp;""</f>
        <v/>
      </c>
      <c r="K6" s="98" t="str">
        <f>申し込み表!I16&amp;""</f>
        <v/>
      </c>
    </row>
    <row r="7" spans="1:11" x14ac:dyDescent="0.15">
      <c r="A7" t="str">
        <f>IF(OR(J7&lt;&gt;"",AND(F7&lt;&gt;"",COUNTIF(申し込み表!$F$121:$K$158,個人種目一覧!E7&amp;個人種目一覧!F7)&lt;&gt;0)),"o","")</f>
        <v/>
      </c>
      <c r="B7" s="97">
        <f>申し込み表!$D$3</f>
        <v>0</v>
      </c>
      <c r="C7" s="97" t="str">
        <f>IF(申し込み表!$D$4="小学男子","小学",IF(申し込み表!$D$4="中学男子","中学","一般"))</f>
        <v>一般</v>
      </c>
      <c r="D7" s="97" t="s">
        <v>2060</v>
      </c>
      <c r="E7" s="97" t="str">
        <f>申し込み表!B17&amp;""</f>
        <v/>
      </c>
      <c r="F7" s="97" t="str">
        <f>申し込み表!C17&amp;""</f>
        <v/>
      </c>
      <c r="G7" s="97" t="str">
        <f>申し込み表!N17</f>
        <v/>
      </c>
      <c r="H7" s="97" t="str">
        <f>申し込み表!E17&amp;""</f>
        <v/>
      </c>
      <c r="I7" s="98" t="str">
        <f>申し込み表!G17&amp;""</f>
        <v/>
      </c>
      <c r="J7" s="98" t="str">
        <f>申し込み表!H17&amp;""</f>
        <v/>
      </c>
      <c r="K7" s="98" t="str">
        <f>申し込み表!I17&amp;""</f>
        <v/>
      </c>
    </row>
    <row r="8" spans="1:11" x14ac:dyDescent="0.15">
      <c r="A8" t="str">
        <f>IF(OR(J8&lt;&gt;"",AND(F8&lt;&gt;"",COUNTIF(申し込み表!$F$121:$K$158,個人種目一覧!E8&amp;個人種目一覧!F8)&lt;&gt;0)),"o","")</f>
        <v/>
      </c>
      <c r="B8" s="97">
        <f>申し込み表!$D$3</f>
        <v>0</v>
      </c>
      <c r="C8" s="97" t="str">
        <f>IF(申し込み表!$D$4="小学男子","小学",IF(申し込み表!$D$4="中学男子","中学","一般"))</f>
        <v>一般</v>
      </c>
      <c r="D8" s="97" t="s">
        <v>2060</v>
      </c>
      <c r="E8" s="97" t="str">
        <f>申し込み表!B18&amp;""</f>
        <v/>
      </c>
      <c r="F8" s="97" t="str">
        <f>申し込み表!C18&amp;""</f>
        <v/>
      </c>
      <c r="G8" s="97" t="str">
        <f>申し込み表!N18</f>
        <v/>
      </c>
      <c r="H8" s="97" t="str">
        <f>申し込み表!E18&amp;""</f>
        <v/>
      </c>
      <c r="I8" s="98" t="str">
        <f>申し込み表!G18&amp;""</f>
        <v/>
      </c>
      <c r="J8" s="98" t="str">
        <f>申し込み表!H18&amp;""</f>
        <v/>
      </c>
      <c r="K8" s="98" t="str">
        <f>申し込み表!I18&amp;""</f>
        <v/>
      </c>
    </row>
    <row r="9" spans="1:11" x14ac:dyDescent="0.15">
      <c r="A9" t="str">
        <f>IF(OR(J9&lt;&gt;"",AND(F9&lt;&gt;"",COUNTIF(申し込み表!$F$121:$K$158,個人種目一覧!E9&amp;個人種目一覧!F9)&lt;&gt;0)),"o","")</f>
        <v/>
      </c>
      <c r="B9" s="97">
        <f>申し込み表!$D$3</f>
        <v>0</v>
      </c>
      <c r="C9" s="97" t="str">
        <f>IF(申し込み表!$D$4="小学男子","小学",IF(申し込み表!$D$4="中学男子","中学","一般"))</f>
        <v>一般</v>
      </c>
      <c r="D9" s="97" t="s">
        <v>2060</v>
      </c>
      <c r="E9" s="97" t="str">
        <f>申し込み表!B19&amp;""</f>
        <v/>
      </c>
      <c r="F9" s="97" t="str">
        <f>申し込み表!C19&amp;""</f>
        <v/>
      </c>
      <c r="G9" s="97" t="str">
        <f>申し込み表!N19</f>
        <v/>
      </c>
      <c r="H9" s="97" t="str">
        <f>申し込み表!E19&amp;""</f>
        <v/>
      </c>
      <c r="I9" s="98" t="str">
        <f>申し込み表!G19&amp;""</f>
        <v/>
      </c>
      <c r="J9" s="98" t="str">
        <f>申し込み表!H19&amp;""</f>
        <v/>
      </c>
      <c r="K9" s="98" t="str">
        <f>申し込み表!I19&amp;""</f>
        <v/>
      </c>
    </row>
    <row r="10" spans="1:11" x14ac:dyDescent="0.15">
      <c r="A10" t="str">
        <f>IF(OR(J10&lt;&gt;"",AND(F10&lt;&gt;"",COUNTIF(申し込み表!$F$121:$K$158,個人種目一覧!E10&amp;個人種目一覧!F10)&lt;&gt;0)),"o","")</f>
        <v/>
      </c>
      <c r="B10" s="97">
        <f>申し込み表!$D$3</f>
        <v>0</v>
      </c>
      <c r="C10" s="97" t="str">
        <f>IF(申し込み表!$D$4="小学男子","小学",IF(申し込み表!$D$4="中学男子","中学","一般"))</f>
        <v>一般</v>
      </c>
      <c r="D10" s="97" t="s">
        <v>2060</v>
      </c>
      <c r="E10" s="97" t="str">
        <f>申し込み表!B20&amp;""</f>
        <v/>
      </c>
      <c r="F10" s="97" t="str">
        <f>申し込み表!C20&amp;""</f>
        <v/>
      </c>
      <c r="G10" s="97" t="str">
        <f>申し込み表!N20</f>
        <v/>
      </c>
      <c r="H10" s="97" t="str">
        <f>申し込み表!E20&amp;""</f>
        <v/>
      </c>
      <c r="I10" s="98" t="str">
        <f>申し込み表!G20&amp;""</f>
        <v/>
      </c>
      <c r="J10" s="98" t="str">
        <f>申し込み表!H20&amp;""</f>
        <v/>
      </c>
      <c r="K10" s="98" t="str">
        <f>申し込み表!I20&amp;""</f>
        <v/>
      </c>
    </row>
    <row r="11" spans="1:11" x14ac:dyDescent="0.15">
      <c r="A11" t="str">
        <f>IF(OR(J11&lt;&gt;"",AND(F11&lt;&gt;"",COUNTIF(申し込み表!$F$121:$K$158,個人種目一覧!E11&amp;個人種目一覧!F11)&lt;&gt;0)),"o","")</f>
        <v/>
      </c>
      <c r="B11" s="97">
        <f>申し込み表!$D$3</f>
        <v>0</v>
      </c>
      <c r="C11" s="97" t="str">
        <f>IF(申し込み表!$D$4="小学男子","小学",IF(申し込み表!$D$4="中学男子","中学","一般"))</f>
        <v>一般</v>
      </c>
      <c r="D11" s="97" t="s">
        <v>2060</v>
      </c>
      <c r="E11" s="97" t="str">
        <f>申し込み表!B21&amp;""</f>
        <v/>
      </c>
      <c r="F11" s="97" t="str">
        <f>申し込み表!C21&amp;""</f>
        <v/>
      </c>
      <c r="G11" s="97" t="str">
        <f>申し込み表!N21</f>
        <v/>
      </c>
      <c r="H11" s="97" t="str">
        <f>申し込み表!E21&amp;""</f>
        <v/>
      </c>
      <c r="I11" s="98" t="str">
        <f>申し込み表!G21&amp;""</f>
        <v/>
      </c>
      <c r="J11" s="98" t="str">
        <f>申し込み表!H21&amp;""</f>
        <v/>
      </c>
      <c r="K11" s="98" t="str">
        <f>申し込み表!I21&amp;""</f>
        <v/>
      </c>
    </row>
    <row r="12" spans="1:11" x14ac:dyDescent="0.15">
      <c r="A12" t="str">
        <f>IF(OR(J12&lt;&gt;"",AND(F12&lt;&gt;"",COUNTIF(申し込み表!$F$121:$K$158,個人種目一覧!E12&amp;個人種目一覧!F12)&lt;&gt;0)),"o","")</f>
        <v/>
      </c>
      <c r="B12" s="97">
        <f>申し込み表!$D$3</f>
        <v>0</v>
      </c>
      <c r="C12" s="97" t="str">
        <f>IF(申し込み表!$D$4="小学男子","小学",IF(申し込み表!$D$4="中学男子","中学","一般"))</f>
        <v>一般</v>
      </c>
      <c r="D12" s="97" t="s">
        <v>2060</v>
      </c>
      <c r="E12" s="97" t="str">
        <f>申し込み表!B22&amp;""</f>
        <v/>
      </c>
      <c r="F12" s="97" t="str">
        <f>申し込み表!C22&amp;""</f>
        <v/>
      </c>
      <c r="G12" s="97" t="str">
        <f>申し込み表!N22</f>
        <v/>
      </c>
      <c r="H12" s="97" t="str">
        <f>申し込み表!E22&amp;""</f>
        <v/>
      </c>
      <c r="I12" s="98" t="str">
        <f>申し込み表!G22&amp;""</f>
        <v/>
      </c>
      <c r="J12" s="98" t="str">
        <f>申し込み表!H22&amp;""</f>
        <v/>
      </c>
      <c r="K12" s="98" t="str">
        <f>申し込み表!I22&amp;""</f>
        <v/>
      </c>
    </row>
    <row r="13" spans="1:11" x14ac:dyDescent="0.15">
      <c r="A13" t="str">
        <f>IF(OR(J13&lt;&gt;"",AND(F13&lt;&gt;"",COUNTIF(申し込み表!$F$121:$K$158,個人種目一覧!E13&amp;個人種目一覧!F13)&lt;&gt;0)),"o","")</f>
        <v/>
      </c>
      <c r="B13" s="97">
        <f>申し込み表!$D$3</f>
        <v>0</v>
      </c>
      <c r="C13" s="97" t="str">
        <f>IF(申し込み表!$D$4="小学男子","小学",IF(申し込み表!$D$4="中学男子","中学","一般"))</f>
        <v>一般</v>
      </c>
      <c r="D13" s="97" t="s">
        <v>2060</v>
      </c>
      <c r="E13" s="97" t="str">
        <f>申し込み表!B23&amp;""</f>
        <v/>
      </c>
      <c r="F13" s="97" t="str">
        <f>申し込み表!C23&amp;""</f>
        <v/>
      </c>
      <c r="G13" s="97" t="str">
        <f>申し込み表!N23</f>
        <v/>
      </c>
      <c r="H13" s="97" t="str">
        <f>申し込み表!E23&amp;""</f>
        <v/>
      </c>
      <c r="I13" s="98" t="str">
        <f>申し込み表!G23&amp;""</f>
        <v/>
      </c>
      <c r="J13" s="98" t="str">
        <f>申し込み表!H23&amp;""</f>
        <v/>
      </c>
      <c r="K13" s="98" t="str">
        <f>申し込み表!I23&amp;""</f>
        <v/>
      </c>
    </row>
    <row r="14" spans="1:11" x14ac:dyDescent="0.15">
      <c r="A14" t="str">
        <f>IF(OR(J14&lt;&gt;"",AND(F14&lt;&gt;"",COUNTIF(申し込み表!$F$121:$K$158,個人種目一覧!E14&amp;個人種目一覧!F14)&lt;&gt;0)),"o","")</f>
        <v/>
      </c>
      <c r="B14" s="97">
        <f>申し込み表!$D$3</f>
        <v>0</v>
      </c>
      <c r="C14" s="97" t="str">
        <f>IF(申し込み表!$D$4="小学男子","小学",IF(申し込み表!$D$4="中学男子","中学","一般"))</f>
        <v>一般</v>
      </c>
      <c r="D14" s="97" t="s">
        <v>2060</v>
      </c>
      <c r="E14" s="97" t="str">
        <f>申し込み表!B24&amp;""</f>
        <v/>
      </c>
      <c r="F14" s="97" t="str">
        <f>申し込み表!C24&amp;""</f>
        <v/>
      </c>
      <c r="G14" s="97" t="str">
        <f>申し込み表!N24</f>
        <v/>
      </c>
      <c r="H14" s="97" t="str">
        <f>申し込み表!E24&amp;""</f>
        <v/>
      </c>
      <c r="I14" s="98" t="str">
        <f>申し込み表!G24&amp;""</f>
        <v/>
      </c>
      <c r="J14" s="98" t="str">
        <f>申し込み表!H24&amp;""</f>
        <v/>
      </c>
      <c r="K14" s="98" t="str">
        <f>申し込み表!I24&amp;""</f>
        <v/>
      </c>
    </row>
    <row r="15" spans="1:11" x14ac:dyDescent="0.15">
      <c r="A15" t="str">
        <f>IF(OR(J15&lt;&gt;"",AND(F15&lt;&gt;"",COUNTIF(申し込み表!$F$121:$K$158,個人種目一覧!E15&amp;個人種目一覧!F15)&lt;&gt;0)),"o","")</f>
        <v/>
      </c>
      <c r="B15" s="97">
        <f>申し込み表!$D$3</f>
        <v>0</v>
      </c>
      <c r="C15" s="97" t="str">
        <f>IF(申し込み表!$D$4="小学男子","小学",IF(申し込み表!$D$4="中学男子","中学","一般"))</f>
        <v>一般</v>
      </c>
      <c r="D15" s="97" t="s">
        <v>2060</v>
      </c>
      <c r="E15" s="97" t="str">
        <f>申し込み表!B25&amp;""</f>
        <v/>
      </c>
      <c r="F15" s="97" t="str">
        <f>申し込み表!C25&amp;""</f>
        <v/>
      </c>
      <c r="G15" s="97" t="str">
        <f>申し込み表!N25</f>
        <v/>
      </c>
      <c r="H15" s="97" t="str">
        <f>申し込み表!E25&amp;""</f>
        <v/>
      </c>
      <c r="I15" s="98" t="str">
        <f>申し込み表!G25&amp;""</f>
        <v/>
      </c>
      <c r="J15" s="98" t="str">
        <f>申し込み表!H25&amp;""</f>
        <v/>
      </c>
      <c r="K15" s="98" t="str">
        <f>申し込み表!I25&amp;""</f>
        <v/>
      </c>
    </row>
    <row r="16" spans="1:11" x14ac:dyDescent="0.15">
      <c r="A16" t="str">
        <f>IF(OR(J16&lt;&gt;"",AND(F16&lt;&gt;"",COUNTIF(申し込み表!$F$121:$K$158,個人種目一覧!E16&amp;個人種目一覧!F16)&lt;&gt;0)),"o","")</f>
        <v/>
      </c>
      <c r="B16" s="97">
        <f>申し込み表!$D$3</f>
        <v>0</v>
      </c>
      <c r="C16" s="97" t="str">
        <f>IF(申し込み表!$D$4="小学男子","小学",IF(申し込み表!$D$4="中学男子","中学","一般"))</f>
        <v>一般</v>
      </c>
      <c r="D16" s="97" t="s">
        <v>2060</v>
      </c>
      <c r="E16" s="97" t="str">
        <f>申し込み表!B26&amp;""</f>
        <v/>
      </c>
      <c r="F16" s="97" t="str">
        <f>申し込み表!C26&amp;""</f>
        <v/>
      </c>
      <c r="G16" s="97" t="str">
        <f>申し込み表!N26</f>
        <v/>
      </c>
      <c r="H16" s="97" t="str">
        <f>申し込み表!E26&amp;""</f>
        <v/>
      </c>
      <c r="I16" s="98" t="str">
        <f>申し込み表!G26&amp;""</f>
        <v/>
      </c>
      <c r="J16" s="98" t="str">
        <f>申し込み表!H26&amp;""</f>
        <v/>
      </c>
      <c r="K16" s="98" t="str">
        <f>申し込み表!I26&amp;""</f>
        <v/>
      </c>
    </row>
    <row r="17" spans="1:11" x14ac:dyDescent="0.15">
      <c r="A17" t="str">
        <f>IF(OR(J17&lt;&gt;"",AND(F17&lt;&gt;"",COUNTIF(申し込み表!$F$121:$K$158,個人種目一覧!E17&amp;個人種目一覧!F17)&lt;&gt;0)),"o","")</f>
        <v/>
      </c>
      <c r="B17" s="97">
        <f>申し込み表!$D$3</f>
        <v>0</v>
      </c>
      <c r="C17" s="97" t="str">
        <f>IF(申し込み表!$D$4="小学男子","小学",IF(申し込み表!$D$4="中学男子","中学","一般"))</f>
        <v>一般</v>
      </c>
      <c r="D17" s="97" t="s">
        <v>2060</v>
      </c>
      <c r="E17" s="97" t="str">
        <f>申し込み表!B27&amp;""</f>
        <v/>
      </c>
      <c r="F17" s="97" t="str">
        <f>申し込み表!C27&amp;""</f>
        <v/>
      </c>
      <c r="G17" s="97" t="str">
        <f>申し込み表!N27</f>
        <v/>
      </c>
      <c r="H17" s="97" t="str">
        <f>申し込み表!E27&amp;""</f>
        <v/>
      </c>
      <c r="I17" s="98" t="str">
        <f>申し込み表!G27&amp;""</f>
        <v/>
      </c>
      <c r="J17" s="98" t="str">
        <f>申し込み表!H27&amp;""</f>
        <v/>
      </c>
      <c r="K17" s="98" t="str">
        <f>申し込み表!I27&amp;""</f>
        <v/>
      </c>
    </row>
    <row r="18" spans="1:11" x14ac:dyDescent="0.15">
      <c r="A18" t="str">
        <f>IF(OR(J18&lt;&gt;"",AND(F18&lt;&gt;"",COUNTIF(申し込み表!$F$121:$K$158,個人種目一覧!E18&amp;個人種目一覧!F18)&lt;&gt;0)),"o","")</f>
        <v/>
      </c>
      <c r="B18" s="97">
        <f>申し込み表!$D$3</f>
        <v>0</v>
      </c>
      <c r="C18" s="97" t="str">
        <f>IF(申し込み表!$D$4="小学男子","小学",IF(申し込み表!$D$4="中学男子","中学","一般"))</f>
        <v>一般</v>
      </c>
      <c r="D18" s="97" t="s">
        <v>2060</v>
      </c>
      <c r="E18" s="97" t="str">
        <f>申し込み表!B28&amp;""</f>
        <v/>
      </c>
      <c r="F18" s="97" t="str">
        <f>申し込み表!C28&amp;""</f>
        <v/>
      </c>
      <c r="G18" s="97" t="str">
        <f>申し込み表!N28</f>
        <v/>
      </c>
      <c r="H18" s="97" t="str">
        <f>申し込み表!E28&amp;""</f>
        <v/>
      </c>
      <c r="I18" s="98" t="str">
        <f>申し込み表!G28&amp;""</f>
        <v/>
      </c>
      <c r="J18" s="98" t="str">
        <f>申し込み表!H28&amp;""</f>
        <v/>
      </c>
      <c r="K18" s="98" t="str">
        <f>申し込み表!I28&amp;""</f>
        <v/>
      </c>
    </row>
    <row r="19" spans="1:11" x14ac:dyDescent="0.15">
      <c r="A19" t="str">
        <f>IF(OR(J19&lt;&gt;"",AND(F19&lt;&gt;"",COUNTIF(申し込み表!$F$121:$K$158,個人種目一覧!E19&amp;個人種目一覧!F19)&lt;&gt;0)),"o","")</f>
        <v/>
      </c>
      <c r="B19" s="97">
        <f>申し込み表!$D$3</f>
        <v>0</v>
      </c>
      <c r="C19" s="97" t="str">
        <f>IF(申し込み表!$D$4="小学男子","小学",IF(申し込み表!$D$4="中学男子","中学","一般"))</f>
        <v>一般</v>
      </c>
      <c r="D19" s="97" t="s">
        <v>2060</v>
      </c>
      <c r="E19" s="97" t="str">
        <f>申し込み表!B29&amp;""</f>
        <v/>
      </c>
      <c r="F19" s="97" t="str">
        <f>申し込み表!C29&amp;""</f>
        <v/>
      </c>
      <c r="G19" s="97" t="str">
        <f>申し込み表!N29</f>
        <v/>
      </c>
      <c r="H19" s="97" t="str">
        <f>申し込み表!E29&amp;""</f>
        <v/>
      </c>
      <c r="I19" s="98" t="str">
        <f>申し込み表!G29&amp;""</f>
        <v/>
      </c>
      <c r="J19" s="98" t="str">
        <f>申し込み表!H29&amp;""</f>
        <v/>
      </c>
      <c r="K19" s="98" t="str">
        <f>申し込み表!I29&amp;""</f>
        <v/>
      </c>
    </row>
    <row r="20" spans="1:11" x14ac:dyDescent="0.15">
      <c r="A20" t="str">
        <f>IF(OR(J20&lt;&gt;"",AND(F20&lt;&gt;"",COUNTIF(申し込み表!$F$121:$K$158,個人種目一覧!E20&amp;個人種目一覧!F20)&lt;&gt;0)),"o","")</f>
        <v/>
      </c>
      <c r="B20" s="97">
        <f>申し込み表!$D$3</f>
        <v>0</v>
      </c>
      <c r="C20" s="97" t="str">
        <f>IF(申し込み表!$D$4="小学男子","小学",IF(申し込み表!$D$4="中学男子","中学","一般"))</f>
        <v>一般</v>
      </c>
      <c r="D20" s="97" t="s">
        <v>2060</v>
      </c>
      <c r="E20" s="97" t="str">
        <f>申し込み表!B30&amp;""</f>
        <v/>
      </c>
      <c r="F20" s="97" t="str">
        <f>申し込み表!C30&amp;""</f>
        <v/>
      </c>
      <c r="G20" s="97" t="str">
        <f>申し込み表!N30</f>
        <v/>
      </c>
      <c r="H20" s="97" t="str">
        <f>申し込み表!E30&amp;""</f>
        <v/>
      </c>
      <c r="I20" s="98" t="str">
        <f>申し込み表!G30&amp;""</f>
        <v/>
      </c>
      <c r="J20" s="98" t="str">
        <f>申し込み表!H30&amp;""</f>
        <v/>
      </c>
      <c r="K20" s="98" t="str">
        <f>申し込み表!I30&amp;""</f>
        <v/>
      </c>
    </row>
    <row r="21" spans="1:11" x14ac:dyDescent="0.15">
      <c r="A21" t="str">
        <f>IF(OR(J21&lt;&gt;"",AND(F21&lt;&gt;"",COUNTIF(申し込み表!$F$121:$K$158,個人種目一覧!E21&amp;個人種目一覧!F21)&lt;&gt;0)),"o","")</f>
        <v/>
      </c>
      <c r="B21" s="97">
        <f>申し込み表!$D$3</f>
        <v>0</v>
      </c>
      <c r="C21" s="97" t="str">
        <f>IF(申し込み表!$D$4="小学男子","小学",IF(申し込み表!$D$4="中学男子","中学","一般"))</f>
        <v>一般</v>
      </c>
      <c r="D21" s="97" t="s">
        <v>2060</v>
      </c>
      <c r="E21" s="97" t="str">
        <f>申し込み表!B31&amp;""</f>
        <v/>
      </c>
      <c r="F21" s="97" t="str">
        <f>申し込み表!C31&amp;""</f>
        <v/>
      </c>
      <c r="G21" s="97" t="str">
        <f>申し込み表!N31</f>
        <v/>
      </c>
      <c r="H21" s="97" t="str">
        <f>申し込み表!E31&amp;""</f>
        <v/>
      </c>
      <c r="I21" s="98" t="str">
        <f>申し込み表!G31&amp;""</f>
        <v/>
      </c>
      <c r="J21" s="98" t="str">
        <f>申し込み表!H31&amp;""</f>
        <v/>
      </c>
      <c r="K21" s="98" t="str">
        <f>申し込み表!I31&amp;""</f>
        <v/>
      </c>
    </row>
    <row r="22" spans="1:11" x14ac:dyDescent="0.15">
      <c r="A22" t="str">
        <f>IF(OR(J22&lt;&gt;"",AND(F22&lt;&gt;"",COUNTIF(申し込み表!$F$121:$K$158,個人種目一覧!E22&amp;個人種目一覧!F22)&lt;&gt;0)),"o","")</f>
        <v/>
      </c>
      <c r="B22" s="97">
        <f>申し込み表!$D$3</f>
        <v>0</v>
      </c>
      <c r="C22" s="97" t="str">
        <f>IF(申し込み表!$D$4="小学男子","小学",IF(申し込み表!$D$4="中学男子","中学","一般"))</f>
        <v>一般</v>
      </c>
      <c r="D22" s="97" t="s">
        <v>2060</v>
      </c>
      <c r="E22" s="97" t="str">
        <f>申し込み表!B32&amp;""</f>
        <v/>
      </c>
      <c r="F22" s="97" t="str">
        <f>申し込み表!C32&amp;""</f>
        <v/>
      </c>
      <c r="G22" s="97" t="str">
        <f>申し込み表!N32</f>
        <v/>
      </c>
      <c r="H22" s="97" t="str">
        <f>申し込み表!E32&amp;""</f>
        <v/>
      </c>
      <c r="I22" s="98" t="str">
        <f>申し込み表!G32&amp;""</f>
        <v/>
      </c>
      <c r="J22" s="98" t="str">
        <f>申し込み表!H32&amp;""</f>
        <v/>
      </c>
      <c r="K22" s="98" t="str">
        <f>申し込み表!I32&amp;""</f>
        <v/>
      </c>
    </row>
    <row r="23" spans="1:11" x14ac:dyDescent="0.15">
      <c r="A23" t="str">
        <f>IF(OR(J23&lt;&gt;"",AND(F23&lt;&gt;"",COUNTIF(申し込み表!$F$121:$K$158,個人種目一覧!E23&amp;個人種目一覧!F23)&lt;&gt;0)),"o","")</f>
        <v/>
      </c>
      <c r="B23" s="97">
        <f>申し込み表!$D$3</f>
        <v>0</v>
      </c>
      <c r="C23" s="97" t="str">
        <f>IF(申し込み表!$D$4="小学男子","小学",IF(申し込み表!$D$4="中学男子","中学","一般"))</f>
        <v>一般</v>
      </c>
      <c r="D23" s="97" t="s">
        <v>2060</v>
      </c>
      <c r="E23" s="97" t="str">
        <f>申し込み表!B33&amp;""</f>
        <v/>
      </c>
      <c r="F23" s="97" t="str">
        <f>申し込み表!C33&amp;""</f>
        <v/>
      </c>
      <c r="G23" s="97" t="str">
        <f>申し込み表!N33</f>
        <v/>
      </c>
      <c r="H23" s="97" t="str">
        <f>申し込み表!E33&amp;""</f>
        <v/>
      </c>
      <c r="I23" s="98" t="str">
        <f>申し込み表!G33&amp;""</f>
        <v/>
      </c>
      <c r="J23" s="98" t="str">
        <f>申し込み表!H33&amp;""</f>
        <v/>
      </c>
      <c r="K23" s="98" t="str">
        <f>申し込み表!I33&amp;""</f>
        <v/>
      </c>
    </row>
    <row r="24" spans="1:11" x14ac:dyDescent="0.15">
      <c r="A24" t="str">
        <f>IF(OR(J24&lt;&gt;"",AND(F24&lt;&gt;"",COUNTIF(申し込み表!$F$121:$K$158,個人種目一覧!E24&amp;個人種目一覧!F24)&lt;&gt;0)),"o","")</f>
        <v/>
      </c>
      <c r="B24" s="97">
        <f>申し込み表!$D$3</f>
        <v>0</v>
      </c>
      <c r="C24" s="97" t="str">
        <f>IF(申し込み表!$D$4="小学男子","小学",IF(申し込み表!$D$4="中学男子","中学","一般"))</f>
        <v>一般</v>
      </c>
      <c r="D24" s="97" t="s">
        <v>2060</v>
      </c>
      <c r="E24" s="97" t="str">
        <f>申し込み表!B34&amp;""</f>
        <v/>
      </c>
      <c r="F24" s="97" t="str">
        <f>申し込み表!C34&amp;""</f>
        <v/>
      </c>
      <c r="G24" s="97" t="str">
        <f>申し込み表!N34</f>
        <v/>
      </c>
      <c r="H24" s="97" t="str">
        <f>申し込み表!E34&amp;""</f>
        <v/>
      </c>
      <c r="I24" s="98" t="str">
        <f>申し込み表!G34&amp;""</f>
        <v/>
      </c>
      <c r="J24" s="98" t="str">
        <f>申し込み表!H34&amp;""</f>
        <v/>
      </c>
      <c r="K24" s="98" t="str">
        <f>申し込み表!I34&amp;""</f>
        <v/>
      </c>
    </row>
    <row r="25" spans="1:11" x14ac:dyDescent="0.15">
      <c r="A25" t="str">
        <f>IF(OR(J25&lt;&gt;"",AND(F25&lt;&gt;"",COUNTIF(申し込み表!$F$121:$K$158,個人種目一覧!E25&amp;個人種目一覧!F25)&lt;&gt;0)),"o","")</f>
        <v/>
      </c>
      <c r="B25" s="97">
        <f>申し込み表!$D$3</f>
        <v>0</v>
      </c>
      <c r="C25" s="97" t="str">
        <f>IF(申し込み表!$D$4="小学男子","小学",IF(申し込み表!$D$4="中学男子","中学","一般"))</f>
        <v>一般</v>
      </c>
      <c r="D25" s="97" t="s">
        <v>2060</v>
      </c>
      <c r="E25" s="97" t="str">
        <f>申し込み表!B35&amp;""</f>
        <v/>
      </c>
      <c r="F25" s="97" t="str">
        <f>申し込み表!C35&amp;""</f>
        <v/>
      </c>
      <c r="G25" s="97" t="str">
        <f>申し込み表!N35</f>
        <v/>
      </c>
      <c r="H25" s="97" t="str">
        <f>申し込み表!E35&amp;""</f>
        <v/>
      </c>
      <c r="I25" s="98" t="str">
        <f>申し込み表!G35&amp;""</f>
        <v/>
      </c>
      <c r="J25" s="98" t="str">
        <f>申し込み表!H35&amp;""</f>
        <v/>
      </c>
      <c r="K25" s="98" t="str">
        <f>申し込み表!I35&amp;""</f>
        <v/>
      </c>
    </row>
    <row r="26" spans="1:11" x14ac:dyDescent="0.15">
      <c r="A26" t="str">
        <f>IF(OR(J26&lt;&gt;"",AND(F26&lt;&gt;"",COUNTIF(申し込み表!$F$121:$K$158,個人種目一覧!E26&amp;個人種目一覧!F26)&lt;&gt;0)),"o","")</f>
        <v/>
      </c>
      <c r="B26" s="97">
        <f>申し込み表!$D$3</f>
        <v>0</v>
      </c>
      <c r="C26" s="97" t="str">
        <f>IF(申し込み表!$D$4="小学男子","小学",IF(申し込み表!$D$4="中学男子","中学","一般"))</f>
        <v>一般</v>
      </c>
      <c r="D26" s="97" t="s">
        <v>2060</v>
      </c>
      <c r="E26" s="97" t="str">
        <f>申し込み表!B36&amp;""</f>
        <v/>
      </c>
      <c r="F26" s="97" t="str">
        <f>申し込み表!C36&amp;""</f>
        <v/>
      </c>
      <c r="G26" s="97" t="str">
        <f>申し込み表!N36</f>
        <v/>
      </c>
      <c r="H26" s="97" t="str">
        <f>申し込み表!E36&amp;""</f>
        <v/>
      </c>
      <c r="I26" s="98" t="str">
        <f>申し込み表!G36&amp;""</f>
        <v/>
      </c>
      <c r="J26" s="98" t="str">
        <f>申し込み表!H36&amp;""</f>
        <v/>
      </c>
      <c r="K26" s="98" t="str">
        <f>申し込み表!I36&amp;""</f>
        <v/>
      </c>
    </row>
    <row r="27" spans="1:11" x14ac:dyDescent="0.15">
      <c r="A27" t="str">
        <f>IF(OR(J27&lt;&gt;"",AND(F27&lt;&gt;"",COUNTIF(申し込み表!$F$121:$K$158,個人種目一覧!E27&amp;個人種目一覧!F27)&lt;&gt;0)),"o","")</f>
        <v/>
      </c>
      <c r="B27" s="97">
        <f>申し込み表!$D$3</f>
        <v>0</v>
      </c>
      <c r="C27" s="97" t="str">
        <f>IF(申し込み表!$D$4="小学男子","小学",IF(申し込み表!$D$4="中学男子","中学","一般"))</f>
        <v>一般</v>
      </c>
      <c r="D27" s="97" t="s">
        <v>2060</v>
      </c>
      <c r="E27" s="97" t="str">
        <f>申し込み表!B37&amp;""</f>
        <v/>
      </c>
      <c r="F27" s="97" t="str">
        <f>申し込み表!C37&amp;""</f>
        <v/>
      </c>
      <c r="G27" s="97" t="str">
        <f>申し込み表!N37</f>
        <v/>
      </c>
      <c r="H27" s="97" t="str">
        <f>申し込み表!E37&amp;""</f>
        <v/>
      </c>
      <c r="I27" s="98" t="str">
        <f>申し込み表!G37&amp;""</f>
        <v/>
      </c>
      <c r="J27" s="98" t="str">
        <f>申し込み表!H37&amp;""</f>
        <v/>
      </c>
      <c r="K27" s="98" t="str">
        <f>申し込み表!I37&amp;""</f>
        <v/>
      </c>
    </row>
    <row r="28" spans="1:11" x14ac:dyDescent="0.15">
      <c r="A28" t="str">
        <f>IF(OR(J28&lt;&gt;"",AND(F28&lt;&gt;"",COUNTIF(申し込み表!$F$121:$K$158,個人種目一覧!E28&amp;個人種目一覧!F28)&lt;&gt;0)),"o","")</f>
        <v/>
      </c>
      <c r="B28" s="97">
        <f>申し込み表!$D$3</f>
        <v>0</v>
      </c>
      <c r="C28" s="97" t="str">
        <f>IF(申し込み表!$D$4="小学男子","小学",IF(申し込み表!$D$4="中学男子","中学","一般"))</f>
        <v>一般</v>
      </c>
      <c r="D28" s="97" t="s">
        <v>2060</v>
      </c>
      <c r="E28" s="97" t="str">
        <f>申し込み表!B38&amp;""</f>
        <v/>
      </c>
      <c r="F28" s="97" t="str">
        <f>申し込み表!C38&amp;""</f>
        <v/>
      </c>
      <c r="G28" s="97" t="str">
        <f>申し込み表!N38</f>
        <v/>
      </c>
      <c r="H28" s="97" t="str">
        <f>申し込み表!E38&amp;""</f>
        <v/>
      </c>
      <c r="I28" s="98" t="str">
        <f>申し込み表!G38&amp;""</f>
        <v/>
      </c>
      <c r="J28" s="98" t="str">
        <f>申し込み表!H38&amp;""</f>
        <v/>
      </c>
      <c r="K28" s="98" t="str">
        <f>申し込み表!I38&amp;""</f>
        <v/>
      </c>
    </row>
    <row r="29" spans="1:11" x14ac:dyDescent="0.15">
      <c r="A29" t="str">
        <f>IF(OR(J29&lt;&gt;"",AND(F29&lt;&gt;"",COUNTIF(申し込み表!$F$121:$K$158,個人種目一覧!E29&amp;個人種目一覧!F29)&lt;&gt;0)),"o","")</f>
        <v/>
      </c>
      <c r="B29" s="97">
        <f>申し込み表!$D$3</f>
        <v>0</v>
      </c>
      <c r="C29" s="97" t="str">
        <f>IF(申し込み表!$D$4="小学男子","小学",IF(申し込み表!$D$4="中学男子","中学","一般"))</f>
        <v>一般</v>
      </c>
      <c r="D29" s="97" t="s">
        <v>2060</v>
      </c>
      <c r="E29" s="97" t="str">
        <f>申し込み表!B39&amp;""</f>
        <v/>
      </c>
      <c r="F29" s="97" t="str">
        <f>申し込み表!C39&amp;""</f>
        <v/>
      </c>
      <c r="G29" s="97" t="str">
        <f>申し込み表!N39</f>
        <v/>
      </c>
      <c r="H29" s="97" t="str">
        <f>申し込み表!E39&amp;""</f>
        <v/>
      </c>
      <c r="I29" s="98" t="str">
        <f>申し込み表!G39&amp;""</f>
        <v/>
      </c>
      <c r="J29" s="98" t="str">
        <f>申し込み表!H39&amp;""</f>
        <v/>
      </c>
      <c r="K29" s="98" t="str">
        <f>申し込み表!I39&amp;""</f>
        <v/>
      </c>
    </row>
    <row r="30" spans="1:11" x14ac:dyDescent="0.15">
      <c r="A30" t="str">
        <f>IF(OR(J30&lt;&gt;"",AND(F30&lt;&gt;"",COUNTIF(申し込み表!$F$121:$K$158,個人種目一覧!E30&amp;個人種目一覧!F30)&lt;&gt;0)),"o","")</f>
        <v/>
      </c>
      <c r="B30" s="97">
        <f>申し込み表!$D$3</f>
        <v>0</v>
      </c>
      <c r="C30" s="97" t="str">
        <f>IF(申し込み表!$D$4="小学男子","小学",IF(申し込み表!$D$4="中学男子","中学","一般"))</f>
        <v>一般</v>
      </c>
      <c r="D30" s="97" t="s">
        <v>2060</v>
      </c>
      <c r="E30" s="97" t="str">
        <f>申し込み表!B40&amp;""</f>
        <v/>
      </c>
      <c r="F30" s="97" t="str">
        <f>申し込み表!C40&amp;""</f>
        <v/>
      </c>
      <c r="G30" s="97" t="str">
        <f>申し込み表!N40</f>
        <v/>
      </c>
      <c r="H30" s="97" t="str">
        <f>申し込み表!E40&amp;""</f>
        <v/>
      </c>
      <c r="I30" s="98" t="str">
        <f>申し込み表!G40&amp;""</f>
        <v/>
      </c>
      <c r="J30" s="98" t="str">
        <f>申し込み表!H40&amp;""</f>
        <v/>
      </c>
      <c r="K30" s="98" t="str">
        <f>申し込み表!I40&amp;""</f>
        <v/>
      </c>
    </row>
    <row r="31" spans="1:11" x14ac:dyDescent="0.15">
      <c r="A31" t="str">
        <f>IF(OR(J31&lt;&gt;"",AND(F31&lt;&gt;"",COUNTIF(申し込み表!$F$121:$K$158,個人種目一覧!E31&amp;個人種目一覧!F31)&lt;&gt;0)),"o","")</f>
        <v/>
      </c>
      <c r="B31" s="97">
        <f>申し込み表!$D$3</f>
        <v>0</v>
      </c>
      <c r="C31" s="97" t="str">
        <f>IF(申し込み表!$D$4="小学男子","小学",IF(申し込み表!$D$4="中学男子","中学","一般"))</f>
        <v>一般</v>
      </c>
      <c r="D31" s="97" t="s">
        <v>2060</v>
      </c>
      <c r="E31" s="97" t="str">
        <f>申し込み表!B41&amp;""</f>
        <v/>
      </c>
      <c r="F31" s="97" t="str">
        <f>申し込み表!C41&amp;""</f>
        <v/>
      </c>
      <c r="G31" s="97" t="str">
        <f>申し込み表!N41</f>
        <v/>
      </c>
      <c r="H31" s="97" t="str">
        <f>申し込み表!E41&amp;""</f>
        <v/>
      </c>
      <c r="I31" s="98" t="str">
        <f>申し込み表!G41&amp;""</f>
        <v/>
      </c>
      <c r="J31" s="98" t="str">
        <f>申し込み表!H41&amp;""</f>
        <v/>
      </c>
      <c r="K31" s="98" t="str">
        <f>申し込み表!I41&amp;""</f>
        <v/>
      </c>
    </row>
    <row r="32" spans="1:11" x14ac:dyDescent="0.15">
      <c r="A32" t="str">
        <f>IF(OR(J32&lt;&gt;"",AND(F32&lt;&gt;"",COUNTIF(申し込み表!$F$121:$K$158,個人種目一覧!E32&amp;個人種目一覧!F32)&lt;&gt;0)),"o","")</f>
        <v/>
      </c>
      <c r="B32" s="97">
        <f>申し込み表!$D$3</f>
        <v>0</v>
      </c>
      <c r="C32" s="97" t="str">
        <f>IF(申し込み表!$D$4="小学男子","小学",IF(申し込み表!$D$4="中学男子","中学","一般"))</f>
        <v>一般</v>
      </c>
      <c r="D32" s="97" t="s">
        <v>2060</v>
      </c>
      <c r="E32" s="97" t="str">
        <f>申し込み表!B42&amp;""</f>
        <v/>
      </c>
      <c r="F32" s="97" t="str">
        <f>申し込み表!C42&amp;""</f>
        <v/>
      </c>
      <c r="G32" s="97" t="str">
        <f>申し込み表!N42</f>
        <v/>
      </c>
      <c r="H32" s="97" t="str">
        <f>申し込み表!E42&amp;""</f>
        <v/>
      </c>
      <c r="I32" s="98" t="str">
        <f>申し込み表!G42&amp;""</f>
        <v/>
      </c>
      <c r="J32" s="98" t="str">
        <f>申し込み表!H42&amp;""</f>
        <v/>
      </c>
      <c r="K32" s="98" t="str">
        <f>申し込み表!I42&amp;""</f>
        <v/>
      </c>
    </row>
    <row r="33" spans="1:11" x14ac:dyDescent="0.15">
      <c r="A33" t="str">
        <f>IF(OR(J33&lt;&gt;"",AND(F33&lt;&gt;"",COUNTIF(申し込み表!$F$121:$K$158,個人種目一覧!E33&amp;個人種目一覧!F33)&lt;&gt;0)),"o","")</f>
        <v/>
      </c>
      <c r="B33" s="97">
        <f>申し込み表!$D$3</f>
        <v>0</v>
      </c>
      <c r="C33" s="97" t="str">
        <f>IF(申し込み表!$D$4="小学男子","小学",IF(申し込み表!$D$4="中学男子","中学","一般"))</f>
        <v>一般</v>
      </c>
      <c r="D33" s="97" t="s">
        <v>2060</v>
      </c>
      <c r="E33" s="97" t="str">
        <f>申し込み表!B43&amp;""</f>
        <v/>
      </c>
      <c r="F33" s="97" t="str">
        <f>申し込み表!C43&amp;""</f>
        <v/>
      </c>
      <c r="G33" s="97" t="str">
        <f>申し込み表!N43</f>
        <v/>
      </c>
      <c r="H33" s="97" t="str">
        <f>申し込み表!E43&amp;""</f>
        <v/>
      </c>
      <c r="I33" s="98" t="str">
        <f>申し込み表!G43&amp;""</f>
        <v/>
      </c>
      <c r="J33" s="98" t="str">
        <f>申し込み表!H43&amp;""</f>
        <v/>
      </c>
      <c r="K33" s="98" t="str">
        <f>申し込み表!I43&amp;""</f>
        <v/>
      </c>
    </row>
    <row r="34" spans="1:11" x14ac:dyDescent="0.15">
      <c r="A34" t="str">
        <f>IF(OR(J34&lt;&gt;"",AND(F34&lt;&gt;"",COUNTIF(申し込み表!$F$121:$K$158,個人種目一覧!E34&amp;個人種目一覧!F34)&lt;&gt;0)),"o","")</f>
        <v/>
      </c>
      <c r="B34" s="97">
        <f>申し込み表!$D$3</f>
        <v>0</v>
      </c>
      <c r="C34" s="97" t="str">
        <f>IF(申し込み表!$D$4="小学男子","小学",IF(申し込み表!$D$4="中学男子","中学","一般"))</f>
        <v>一般</v>
      </c>
      <c r="D34" s="97" t="s">
        <v>2060</v>
      </c>
      <c r="E34" s="97" t="str">
        <f>申し込み表!B44&amp;""</f>
        <v/>
      </c>
      <c r="F34" s="97" t="str">
        <f>申し込み表!C44&amp;""</f>
        <v/>
      </c>
      <c r="G34" s="97" t="str">
        <f>申し込み表!N44</f>
        <v/>
      </c>
      <c r="H34" s="97" t="str">
        <f>申し込み表!E44&amp;""</f>
        <v/>
      </c>
      <c r="I34" s="98" t="str">
        <f>申し込み表!G44&amp;""</f>
        <v/>
      </c>
      <c r="J34" s="98" t="str">
        <f>申し込み表!H44&amp;""</f>
        <v/>
      </c>
      <c r="K34" s="98" t="str">
        <f>申し込み表!I44&amp;""</f>
        <v/>
      </c>
    </row>
    <row r="35" spans="1:11" x14ac:dyDescent="0.15">
      <c r="A35" t="str">
        <f>IF(OR(J35&lt;&gt;"",AND(F35&lt;&gt;"",COUNTIF(申し込み表!$F$121:$K$158,個人種目一覧!E35&amp;個人種目一覧!F35)&lt;&gt;0)),"o","")</f>
        <v/>
      </c>
      <c r="B35" s="97">
        <f>申し込み表!$D$3</f>
        <v>0</v>
      </c>
      <c r="C35" s="97" t="str">
        <f>IF(申し込み表!$D$4="小学男子","小学",IF(申し込み表!$D$4="中学男子","中学","一般"))</f>
        <v>一般</v>
      </c>
      <c r="D35" s="97" t="s">
        <v>2060</v>
      </c>
      <c r="E35" s="97" t="str">
        <f>申し込み表!B45&amp;""</f>
        <v/>
      </c>
      <c r="F35" s="97" t="str">
        <f>申し込み表!C45&amp;""</f>
        <v/>
      </c>
      <c r="G35" s="97" t="str">
        <f>申し込み表!N45</f>
        <v/>
      </c>
      <c r="H35" s="97" t="str">
        <f>申し込み表!E45&amp;""</f>
        <v/>
      </c>
      <c r="I35" s="98" t="str">
        <f>申し込み表!G45&amp;""</f>
        <v/>
      </c>
      <c r="J35" s="98" t="str">
        <f>申し込み表!H45&amp;""</f>
        <v/>
      </c>
      <c r="K35" s="98" t="str">
        <f>申し込み表!I45&amp;""</f>
        <v/>
      </c>
    </row>
    <row r="36" spans="1:11" x14ac:dyDescent="0.15">
      <c r="A36" t="str">
        <f>IF(OR(J36&lt;&gt;"",AND(F36&lt;&gt;"",COUNTIF(申し込み表!$F$121:$K$158,個人種目一覧!E36&amp;個人種目一覧!F36)&lt;&gt;0)),"o","")</f>
        <v/>
      </c>
      <c r="B36" s="97">
        <f>申し込み表!$D$3</f>
        <v>0</v>
      </c>
      <c r="C36" s="97" t="str">
        <f>IF(申し込み表!$D$4="小学男子","小学",IF(申し込み表!$D$4="中学男子","中学","一般"))</f>
        <v>一般</v>
      </c>
      <c r="D36" s="97" t="s">
        <v>2060</v>
      </c>
      <c r="E36" s="97" t="str">
        <f>申し込み表!B46&amp;""</f>
        <v/>
      </c>
      <c r="F36" s="97" t="str">
        <f>申し込み表!C46&amp;""</f>
        <v/>
      </c>
      <c r="G36" s="97" t="str">
        <f>申し込み表!N46</f>
        <v/>
      </c>
      <c r="H36" s="97" t="str">
        <f>申し込み表!E46&amp;""</f>
        <v/>
      </c>
      <c r="I36" s="98" t="str">
        <f>申し込み表!G46&amp;""</f>
        <v/>
      </c>
      <c r="J36" s="98" t="str">
        <f>申し込み表!H46&amp;""</f>
        <v/>
      </c>
      <c r="K36" s="98" t="str">
        <f>申し込み表!I46&amp;""</f>
        <v/>
      </c>
    </row>
    <row r="37" spans="1:11" x14ac:dyDescent="0.15">
      <c r="A37" t="str">
        <f>IF(OR(J37&lt;&gt;"",AND(F37&lt;&gt;"",COUNTIF(申し込み表!$F$121:$K$158,個人種目一覧!E37&amp;個人種目一覧!F37)&lt;&gt;0)),"o","")</f>
        <v/>
      </c>
      <c r="B37" s="97">
        <f>申し込み表!$D$3</f>
        <v>0</v>
      </c>
      <c r="C37" s="97" t="str">
        <f>IF(申し込み表!$D$4="小学男子","小学",IF(申し込み表!$D$4="中学男子","中学","一般"))</f>
        <v>一般</v>
      </c>
      <c r="D37" s="97" t="s">
        <v>2060</v>
      </c>
      <c r="E37" s="97" t="str">
        <f>申し込み表!B47&amp;""</f>
        <v/>
      </c>
      <c r="F37" s="97" t="str">
        <f>申し込み表!C47&amp;""</f>
        <v/>
      </c>
      <c r="G37" s="97" t="str">
        <f>申し込み表!N47</f>
        <v/>
      </c>
      <c r="H37" s="97" t="str">
        <f>申し込み表!E47&amp;""</f>
        <v/>
      </c>
      <c r="I37" s="98" t="str">
        <f>申し込み表!G47&amp;""</f>
        <v/>
      </c>
      <c r="J37" s="98" t="str">
        <f>申し込み表!H47&amp;""</f>
        <v/>
      </c>
      <c r="K37" s="98" t="str">
        <f>申し込み表!I47&amp;""</f>
        <v/>
      </c>
    </row>
    <row r="38" spans="1:11" x14ac:dyDescent="0.15">
      <c r="A38" t="str">
        <f>IF(OR(J38&lt;&gt;"",AND(F38&lt;&gt;"",COUNTIF(申し込み表!$F$121:$K$158,個人種目一覧!E38&amp;個人種目一覧!F38)&lt;&gt;0)),"o","")</f>
        <v/>
      </c>
      <c r="B38" s="97">
        <f>申し込み表!$D$3</f>
        <v>0</v>
      </c>
      <c r="C38" s="97" t="str">
        <f>IF(申し込み表!$D$4="小学男子","小学",IF(申し込み表!$D$4="中学男子","中学","一般"))</f>
        <v>一般</v>
      </c>
      <c r="D38" s="97" t="s">
        <v>2060</v>
      </c>
      <c r="E38" s="97" t="str">
        <f>申し込み表!B48&amp;""</f>
        <v/>
      </c>
      <c r="F38" s="97" t="str">
        <f>申し込み表!C48&amp;""</f>
        <v/>
      </c>
      <c r="G38" s="97" t="str">
        <f>申し込み表!N48</f>
        <v/>
      </c>
      <c r="H38" s="97" t="str">
        <f>申し込み表!E48&amp;""</f>
        <v/>
      </c>
      <c r="I38" s="98" t="str">
        <f>申し込み表!G48&amp;""</f>
        <v/>
      </c>
      <c r="J38" s="98" t="str">
        <f>申し込み表!H48&amp;""</f>
        <v/>
      </c>
      <c r="K38" s="98" t="str">
        <f>申し込み表!I48&amp;""</f>
        <v/>
      </c>
    </row>
    <row r="39" spans="1:11" x14ac:dyDescent="0.15">
      <c r="A39" t="str">
        <f>IF(OR(J39&lt;&gt;"",AND(F39&lt;&gt;"",COUNTIF(申し込み表!$F$121:$K$158,個人種目一覧!E39&amp;個人種目一覧!F39)&lt;&gt;0)),"o","")</f>
        <v/>
      </c>
      <c r="B39" s="97">
        <f>申し込み表!$D$3</f>
        <v>0</v>
      </c>
      <c r="C39" s="97" t="str">
        <f>IF(申し込み表!$D$4="小学男子","小学",IF(申し込み表!$D$4="中学男子","中学","一般"))</f>
        <v>一般</v>
      </c>
      <c r="D39" s="97" t="s">
        <v>2060</v>
      </c>
      <c r="E39" s="97" t="str">
        <f>申し込み表!B49&amp;""</f>
        <v/>
      </c>
      <c r="F39" s="97" t="str">
        <f>申し込み表!C49&amp;""</f>
        <v/>
      </c>
      <c r="G39" s="97" t="str">
        <f>申し込み表!N49</f>
        <v/>
      </c>
      <c r="H39" s="97" t="str">
        <f>申し込み表!E49&amp;""</f>
        <v/>
      </c>
      <c r="I39" s="98" t="str">
        <f>申し込み表!G49&amp;""</f>
        <v/>
      </c>
      <c r="J39" s="98" t="str">
        <f>申し込み表!H49&amp;""</f>
        <v/>
      </c>
      <c r="K39" s="98" t="str">
        <f>申し込み表!I49&amp;""</f>
        <v/>
      </c>
    </row>
    <row r="40" spans="1:11" x14ac:dyDescent="0.15">
      <c r="A40" t="str">
        <f>IF(OR(J40&lt;&gt;"",AND(F40&lt;&gt;"",COUNTIF(申し込み表!$F$121:$K$158,個人種目一覧!E40&amp;個人種目一覧!F40)&lt;&gt;0)),"o","")</f>
        <v/>
      </c>
      <c r="B40" s="97">
        <f>申し込み表!$D$3</f>
        <v>0</v>
      </c>
      <c r="C40" s="97" t="str">
        <f>IF(申し込み表!$D$4="小学男子","小学",IF(申し込み表!$D$4="中学男子","中学","一般"))</f>
        <v>一般</v>
      </c>
      <c r="D40" s="97" t="s">
        <v>2060</v>
      </c>
      <c r="E40" s="97" t="str">
        <f>申し込み表!B50&amp;""</f>
        <v/>
      </c>
      <c r="F40" s="97" t="str">
        <f>申し込み表!C50&amp;""</f>
        <v/>
      </c>
      <c r="G40" s="97" t="str">
        <f>申し込み表!N50</f>
        <v/>
      </c>
      <c r="H40" s="97" t="str">
        <f>申し込み表!E50&amp;""</f>
        <v/>
      </c>
      <c r="I40" s="98" t="str">
        <f>申し込み表!G50&amp;""</f>
        <v/>
      </c>
      <c r="J40" s="98" t="str">
        <f>申し込み表!H50&amp;""</f>
        <v/>
      </c>
      <c r="K40" s="98" t="str">
        <f>申し込み表!I50&amp;""</f>
        <v/>
      </c>
    </row>
    <row r="41" spans="1:11" x14ac:dyDescent="0.15">
      <c r="A41" t="str">
        <f>IF(OR(J41&lt;&gt;"",AND(F41&lt;&gt;"",COUNTIF(申し込み表!$F$121:$K$158,個人種目一覧!E41&amp;個人種目一覧!F41)&lt;&gt;0)),"o","")</f>
        <v/>
      </c>
      <c r="B41" s="97">
        <f>申し込み表!$D$3</f>
        <v>0</v>
      </c>
      <c r="C41" s="97" t="str">
        <f>IF(申し込み表!$D$4="小学男子","小学",IF(申し込み表!$D$4="中学男子","中学","一般"))</f>
        <v>一般</v>
      </c>
      <c r="D41" s="97" t="s">
        <v>2060</v>
      </c>
      <c r="E41" s="97" t="str">
        <f>申し込み表!B51&amp;""</f>
        <v/>
      </c>
      <c r="F41" s="97" t="str">
        <f>申し込み表!C51&amp;""</f>
        <v/>
      </c>
      <c r="G41" s="97" t="str">
        <f>申し込み表!N51</f>
        <v/>
      </c>
      <c r="H41" s="97" t="str">
        <f>申し込み表!E51&amp;""</f>
        <v/>
      </c>
      <c r="I41" s="98" t="str">
        <f>申し込み表!G51&amp;""</f>
        <v/>
      </c>
      <c r="J41" s="98" t="str">
        <f>申し込み表!H51&amp;""</f>
        <v/>
      </c>
      <c r="K41" s="98" t="str">
        <f>申し込み表!I51&amp;""</f>
        <v/>
      </c>
    </row>
    <row r="42" spans="1:11" x14ac:dyDescent="0.15">
      <c r="A42" t="str">
        <f>IF(OR(J42&lt;&gt;"",AND(F42&lt;&gt;"",COUNTIF(申し込み表!$F$121:$K$158,個人種目一覧!E42&amp;個人種目一覧!F42)&lt;&gt;0)),"o","")</f>
        <v/>
      </c>
      <c r="B42" s="97">
        <f>申し込み表!$D$3</f>
        <v>0</v>
      </c>
      <c r="C42" s="97" t="str">
        <f>IF(申し込み表!$D$4="小学男子","小学",IF(申し込み表!$D$4="中学男子","中学","一般"))</f>
        <v>一般</v>
      </c>
      <c r="D42" s="97" t="s">
        <v>2060</v>
      </c>
      <c r="E42" s="97" t="str">
        <f>申し込み表!B52&amp;""</f>
        <v/>
      </c>
      <c r="F42" s="97" t="str">
        <f>申し込み表!C52&amp;""</f>
        <v/>
      </c>
      <c r="G42" s="97" t="str">
        <f>申し込み表!N52</f>
        <v/>
      </c>
      <c r="H42" s="97" t="str">
        <f>申し込み表!E52&amp;""</f>
        <v/>
      </c>
      <c r="I42" s="98" t="str">
        <f>申し込み表!G52&amp;""</f>
        <v/>
      </c>
      <c r="J42" s="98" t="str">
        <f>申し込み表!H52&amp;""</f>
        <v/>
      </c>
      <c r="K42" s="98" t="str">
        <f>申し込み表!I52&amp;""</f>
        <v/>
      </c>
    </row>
    <row r="43" spans="1:11" x14ac:dyDescent="0.15">
      <c r="A43" t="str">
        <f>IF(OR(J43&lt;&gt;"",AND(F43&lt;&gt;"",COUNTIF(申し込み表!$F$121:$K$158,個人種目一覧!E43&amp;個人種目一覧!F43)&lt;&gt;0)),"o","")</f>
        <v/>
      </c>
      <c r="B43" s="97">
        <f>申し込み表!$D$3</f>
        <v>0</v>
      </c>
      <c r="C43" s="97" t="str">
        <f>IF(申し込み表!$D$4="小学男子","小学",IF(申し込み表!$D$4="中学男子","中学","一般"))</f>
        <v>一般</v>
      </c>
      <c r="D43" s="97" t="s">
        <v>2060</v>
      </c>
      <c r="E43" s="97" t="str">
        <f>申し込み表!B53&amp;""</f>
        <v/>
      </c>
      <c r="F43" s="97" t="str">
        <f>申し込み表!C53&amp;""</f>
        <v/>
      </c>
      <c r="G43" s="97" t="str">
        <f>申し込み表!N53</f>
        <v/>
      </c>
      <c r="H43" s="97" t="str">
        <f>申し込み表!E53&amp;""</f>
        <v/>
      </c>
      <c r="I43" s="98" t="str">
        <f>申し込み表!G53&amp;""</f>
        <v/>
      </c>
      <c r="J43" s="98" t="str">
        <f>申し込み表!H53&amp;""</f>
        <v/>
      </c>
      <c r="K43" s="98" t="str">
        <f>申し込み表!I53&amp;""</f>
        <v/>
      </c>
    </row>
    <row r="44" spans="1:11" x14ac:dyDescent="0.15">
      <c r="A44" t="str">
        <f>IF(OR(J44&lt;&gt;"",AND(F44&lt;&gt;"",COUNTIF(申し込み表!$F$121:$K$158,個人種目一覧!E44&amp;個人種目一覧!F44)&lt;&gt;0)),"o","")</f>
        <v/>
      </c>
      <c r="B44" s="97">
        <f>申し込み表!$D$3</f>
        <v>0</v>
      </c>
      <c r="C44" s="97" t="str">
        <f>IF(申し込み表!$D$4="小学男子","小学",IF(申し込み表!$D$4="中学男子","中学","一般"))</f>
        <v>一般</v>
      </c>
      <c r="D44" s="97" t="s">
        <v>2060</v>
      </c>
      <c r="E44" s="97" t="str">
        <f>申し込み表!B54&amp;""</f>
        <v/>
      </c>
      <c r="F44" s="97" t="str">
        <f>申し込み表!C54&amp;""</f>
        <v/>
      </c>
      <c r="G44" s="97" t="str">
        <f>申し込み表!N54</f>
        <v/>
      </c>
      <c r="H44" s="97" t="str">
        <f>申し込み表!E54&amp;""</f>
        <v/>
      </c>
      <c r="I44" s="98" t="str">
        <f>申し込み表!G54&amp;""</f>
        <v/>
      </c>
      <c r="J44" s="98" t="str">
        <f>申し込み表!H54&amp;""</f>
        <v/>
      </c>
      <c r="K44" s="98" t="str">
        <f>申し込み表!I54&amp;""</f>
        <v/>
      </c>
    </row>
    <row r="45" spans="1:11" x14ac:dyDescent="0.15">
      <c r="A45" t="str">
        <f>IF(OR(J45&lt;&gt;"",AND(F45&lt;&gt;"",COUNTIF(申し込み表!$F$121:$K$158,個人種目一覧!E45&amp;個人種目一覧!F45)&lt;&gt;0)),"o","")</f>
        <v/>
      </c>
      <c r="B45" s="97">
        <f>申し込み表!$D$3</f>
        <v>0</v>
      </c>
      <c r="C45" s="97" t="str">
        <f>IF(申し込み表!$D$4="小学男子","小学",IF(申し込み表!$D$4="中学男子","中学","一般"))</f>
        <v>一般</v>
      </c>
      <c r="D45" s="97" t="s">
        <v>2060</v>
      </c>
      <c r="E45" s="97" t="str">
        <f>申し込み表!B55&amp;""</f>
        <v/>
      </c>
      <c r="F45" s="97" t="str">
        <f>申し込み表!C55&amp;""</f>
        <v/>
      </c>
      <c r="G45" s="97" t="str">
        <f>申し込み表!N55</f>
        <v/>
      </c>
      <c r="H45" s="97" t="str">
        <f>申し込み表!E55&amp;""</f>
        <v/>
      </c>
      <c r="I45" s="98" t="str">
        <f>申し込み表!G55&amp;""</f>
        <v/>
      </c>
      <c r="J45" s="98" t="str">
        <f>申し込み表!H55&amp;""</f>
        <v/>
      </c>
      <c r="K45" s="98" t="str">
        <f>申し込み表!I55&amp;""</f>
        <v/>
      </c>
    </row>
    <row r="46" spans="1:11" x14ac:dyDescent="0.15">
      <c r="A46" t="str">
        <f>IF(J46="","","o")</f>
        <v/>
      </c>
      <c r="B46" s="97">
        <f>申し込み表!$D$3</f>
        <v>0</v>
      </c>
      <c r="C46" s="97" t="str">
        <f>IF(申し込み表!$D$4="小学男子","小学",IF(申し込み表!$D$4="中学男子","中学","一般"))</f>
        <v>一般</v>
      </c>
      <c r="D46" s="97" t="s">
        <v>2060</v>
      </c>
      <c r="E46" s="97" t="str">
        <f>申し込み表!B11&amp;""</f>
        <v/>
      </c>
      <c r="F46" s="97" t="str">
        <f>申し込み表!C11&amp;""</f>
        <v/>
      </c>
      <c r="G46" s="97" t="str">
        <f>申し込み表!N11</f>
        <v/>
      </c>
      <c r="H46" s="97" t="str">
        <f>申し込み表!E11&amp;""</f>
        <v/>
      </c>
      <c r="I46" s="98" t="str">
        <f>申し込み表!G11&amp;""</f>
        <v/>
      </c>
      <c r="J46" s="98" t="str">
        <f>申し込み表!J11&amp;""</f>
        <v/>
      </c>
      <c r="K46" s="98" t="str">
        <f>申し込み表!K11&amp;""</f>
        <v/>
      </c>
    </row>
    <row r="47" spans="1:11" x14ac:dyDescent="0.15">
      <c r="A47" t="str">
        <f t="shared" ref="A47:A110" si="0">IF(J47="","","o")</f>
        <v/>
      </c>
      <c r="B47" s="97">
        <f>申し込み表!$D$3</f>
        <v>0</v>
      </c>
      <c r="C47" s="97" t="str">
        <f>IF(申し込み表!$D$4="小学男子","小学",IF(申し込み表!$D$4="中学男子","中学","一般"))</f>
        <v>一般</v>
      </c>
      <c r="D47" s="97" t="s">
        <v>2060</v>
      </c>
      <c r="E47" s="97" t="str">
        <f>申し込み表!B12&amp;""</f>
        <v/>
      </c>
      <c r="F47" s="97" t="str">
        <f>申し込み表!C12&amp;""</f>
        <v/>
      </c>
      <c r="G47" s="97" t="str">
        <f>申し込み表!N12</f>
        <v/>
      </c>
      <c r="H47" s="97" t="str">
        <f>申し込み表!E12&amp;""</f>
        <v/>
      </c>
      <c r="I47" s="98" t="str">
        <f>申し込み表!G12&amp;""</f>
        <v/>
      </c>
      <c r="J47" s="98" t="str">
        <f>申し込み表!J12&amp;""</f>
        <v/>
      </c>
      <c r="K47" s="98" t="str">
        <f>申し込み表!K12&amp;""</f>
        <v/>
      </c>
    </row>
    <row r="48" spans="1:11" x14ac:dyDescent="0.15">
      <c r="A48" t="str">
        <f t="shared" si="0"/>
        <v/>
      </c>
      <c r="B48" s="97">
        <f>申し込み表!$D$3</f>
        <v>0</v>
      </c>
      <c r="C48" s="97" t="str">
        <f>IF(申し込み表!$D$4="小学男子","小学",IF(申し込み表!$D$4="中学男子","中学","一般"))</f>
        <v>一般</v>
      </c>
      <c r="D48" s="97" t="s">
        <v>2060</v>
      </c>
      <c r="E48" s="97" t="str">
        <f>申し込み表!B13&amp;""</f>
        <v/>
      </c>
      <c r="F48" s="97" t="str">
        <f>申し込み表!C13&amp;""</f>
        <v/>
      </c>
      <c r="G48" s="97" t="str">
        <f>申し込み表!N13</f>
        <v/>
      </c>
      <c r="H48" s="97" t="str">
        <f>申し込み表!E13&amp;""</f>
        <v/>
      </c>
      <c r="I48" s="98" t="str">
        <f>申し込み表!G13&amp;""</f>
        <v/>
      </c>
      <c r="J48" s="98" t="str">
        <f>申し込み表!J13&amp;""</f>
        <v/>
      </c>
      <c r="K48" s="98" t="str">
        <f>申し込み表!K13&amp;""</f>
        <v/>
      </c>
    </row>
    <row r="49" spans="1:11" x14ac:dyDescent="0.15">
      <c r="A49" t="str">
        <f t="shared" si="0"/>
        <v/>
      </c>
      <c r="B49" s="97">
        <f>申し込み表!$D$3</f>
        <v>0</v>
      </c>
      <c r="C49" s="97" t="str">
        <f>IF(申し込み表!$D$4="小学男子","小学",IF(申し込み表!$D$4="中学男子","中学","一般"))</f>
        <v>一般</v>
      </c>
      <c r="D49" s="97" t="s">
        <v>2060</v>
      </c>
      <c r="E49" s="97" t="str">
        <f>申し込み表!B14&amp;""</f>
        <v/>
      </c>
      <c r="F49" s="97" t="str">
        <f>申し込み表!C14&amp;""</f>
        <v/>
      </c>
      <c r="G49" s="97" t="str">
        <f>申し込み表!N14</f>
        <v/>
      </c>
      <c r="H49" s="97" t="str">
        <f>申し込み表!E14&amp;""</f>
        <v/>
      </c>
      <c r="I49" s="98" t="str">
        <f>申し込み表!G14&amp;""</f>
        <v/>
      </c>
      <c r="J49" s="98" t="str">
        <f>申し込み表!J14&amp;""</f>
        <v/>
      </c>
      <c r="K49" s="98" t="str">
        <f>申し込み表!K14&amp;""</f>
        <v/>
      </c>
    </row>
    <row r="50" spans="1:11" x14ac:dyDescent="0.15">
      <c r="A50" t="str">
        <f t="shared" si="0"/>
        <v/>
      </c>
      <c r="B50" s="97">
        <f>申し込み表!$D$3</f>
        <v>0</v>
      </c>
      <c r="C50" s="97" t="str">
        <f>IF(申し込み表!$D$4="小学男子","小学",IF(申し込み表!$D$4="中学男子","中学","一般"))</f>
        <v>一般</v>
      </c>
      <c r="D50" s="97" t="s">
        <v>2060</v>
      </c>
      <c r="E50" s="97" t="str">
        <f>申し込み表!B15&amp;""</f>
        <v/>
      </c>
      <c r="F50" s="97" t="str">
        <f>申し込み表!C15&amp;""</f>
        <v/>
      </c>
      <c r="G50" s="97" t="str">
        <f>申し込み表!N15</f>
        <v/>
      </c>
      <c r="H50" s="97" t="str">
        <f>申し込み表!E15&amp;""</f>
        <v/>
      </c>
      <c r="I50" s="98" t="str">
        <f>申し込み表!G15&amp;""</f>
        <v/>
      </c>
      <c r="J50" s="98" t="str">
        <f>申し込み表!J15&amp;""</f>
        <v/>
      </c>
      <c r="K50" s="98" t="str">
        <f>申し込み表!K15&amp;""</f>
        <v/>
      </c>
    </row>
    <row r="51" spans="1:11" x14ac:dyDescent="0.15">
      <c r="A51" t="str">
        <f t="shared" si="0"/>
        <v/>
      </c>
      <c r="B51" s="97">
        <f>申し込み表!$D$3</f>
        <v>0</v>
      </c>
      <c r="C51" s="97" t="str">
        <f>IF(申し込み表!$D$4="小学男子","小学",IF(申し込み表!$D$4="中学男子","中学","一般"))</f>
        <v>一般</v>
      </c>
      <c r="D51" s="97" t="s">
        <v>2060</v>
      </c>
      <c r="E51" s="97" t="str">
        <f>申し込み表!B16&amp;""</f>
        <v/>
      </c>
      <c r="F51" s="97" t="str">
        <f>申し込み表!C16&amp;""</f>
        <v/>
      </c>
      <c r="G51" s="97" t="str">
        <f>申し込み表!N16</f>
        <v/>
      </c>
      <c r="H51" s="97" t="str">
        <f>申し込み表!E16&amp;""</f>
        <v/>
      </c>
      <c r="I51" s="98" t="str">
        <f>申し込み表!G16&amp;""</f>
        <v/>
      </c>
      <c r="J51" s="98" t="str">
        <f>申し込み表!J16&amp;""</f>
        <v/>
      </c>
      <c r="K51" s="98" t="str">
        <f>申し込み表!K16&amp;""</f>
        <v/>
      </c>
    </row>
    <row r="52" spans="1:11" x14ac:dyDescent="0.15">
      <c r="A52" t="str">
        <f t="shared" si="0"/>
        <v/>
      </c>
      <c r="B52" s="97">
        <f>申し込み表!$D$3</f>
        <v>0</v>
      </c>
      <c r="C52" s="97" t="str">
        <f>IF(申し込み表!$D$4="小学男子","小学",IF(申し込み表!$D$4="中学男子","中学","一般"))</f>
        <v>一般</v>
      </c>
      <c r="D52" s="97" t="s">
        <v>2060</v>
      </c>
      <c r="E52" s="97" t="str">
        <f>申し込み表!B17&amp;""</f>
        <v/>
      </c>
      <c r="F52" s="97" t="str">
        <f>申し込み表!C17&amp;""</f>
        <v/>
      </c>
      <c r="G52" s="97" t="str">
        <f>申し込み表!N17</f>
        <v/>
      </c>
      <c r="H52" s="97" t="str">
        <f>申し込み表!E17&amp;""</f>
        <v/>
      </c>
      <c r="I52" s="98" t="str">
        <f>申し込み表!G17&amp;""</f>
        <v/>
      </c>
      <c r="J52" s="98" t="str">
        <f>申し込み表!J17&amp;""</f>
        <v/>
      </c>
      <c r="K52" s="98" t="str">
        <f>申し込み表!K17&amp;""</f>
        <v/>
      </c>
    </row>
    <row r="53" spans="1:11" x14ac:dyDescent="0.15">
      <c r="A53" t="str">
        <f t="shared" si="0"/>
        <v/>
      </c>
      <c r="B53" s="97">
        <f>申し込み表!$D$3</f>
        <v>0</v>
      </c>
      <c r="C53" s="97" t="str">
        <f>IF(申し込み表!$D$4="小学男子","小学",IF(申し込み表!$D$4="中学男子","中学","一般"))</f>
        <v>一般</v>
      </c>
      <c r="D53" s="97" t="s">
        <v>2060</v>
      </c>
      <c r="E53" s="97" t="str">
        <f>申し込み表!B18&amp;""</f>
        <v/>
      </c>
      <c r="F53" s="97" t="str">
        <f>申し込み表!C18&amp;""</f>
        <v/>
      </c>
      <c r="G53" s="97" t="str">
        <f>申し込み表!N18</f>
        <v/>
      </c>
      <c r="H53" s="97" t="str">
        <f>申し込み表!E18&amp;""</f>
        <v/>
      </c>
      <c r="I53" s="98" t="str">
        <f>申し込み表!G18&amp;""</f>
        <v/>
      </c>
      <c r="J53" s="98" t="str">
        <f>申し込み表!J18&amp;""</f>
        <v/>
      </c>
      <c r="K53" s="98" t="str">
        <f>申し込み表!K18&amp;""</f>
        <v/>
      </c>
    </row>
    <row r="54" spans="1:11" x14ac:dyDescent="0.15">
      <c r="A54" t="str">
        <f t="shared" si="0"/>
        <v/>
      </c>
      <c r="B54" s="97">
        <f>申し込み表!$D$3</f>
        <v>0</v>
      </c>
      <c r="C54" s="97" t="str">
        <f>IF(申し込み表!$D$4="小学男子","小学",IF(申し込み表!$D$4="中学男子","中学","一般"))</f>
        <v>一般</v>
      </c>
      <c r="D54" s="97" t="s">
        <v>2060</v>
      </c>
      <c r="E54" s="97" t="str">
        <f>申し込み表!B19&amp;""</f>
        <v/>
      </c>
      <c r="F54" s="97" t="str">
        <f>申し込み表!C19&amp;""</f>
        <v/>
      </c>
      <c r="G54" s="97" t="str">
        <f>申し込み表!N19</f>
        <v/>
      </c>
      <c r="H54" s="97" t="str">
        <f>申し込み表!E19&amp;""</f>
        <v/>
      </c>
      <c r="I54" s="98" t="str">
        <f>申し込み表!G19&amp;""</f>
        <v/>
      </c>
      <c r="J54" s="98" t="str">
        <f>申し込み表!J19&amp;""</f>
        <v/>
      </c>
      <c r="K54" s="98" t="str">
        <f>申し込み表!K19&amp;""</f>
        <v/>
      </c>
    </row>
    <row r="55" spans="1:11" x14ac:dyDescent="0.15">
      <c r="A55" t="str">
        <f t="shared" si="0"/>
        <v/>
      </c>
      <c r="B55" s="97">
        <f>申し込み表!$D$3</f>
        <v>0</v>
      </c>
      <c r="C55" s="97" t="str">
        <f>IF(申し込み表!$D$4="小学男子","小学",IF(申し込み表!$D$4="中学男子","中学","一般"))</f>
        <v>一般</v>
      </c>
      <c r="D55" s="97" t="s">
        <v>2060</v>
      </c>
      <c r="E55" s="97" t="str">
        <f>申し込み表!B20&amp;""</f>
        <v/>
      </c>
      <c r="F55" s="97" t="str">
        <f>申し込み表!C20&amp;""</f>
        <v/>
      </c>
      <c r="G55" s="97" t="str">
        <f>申し込み表!N20</f>
        <v/>
      </c>
      <c r="H55" s="97" t="str">
        <f>申し込み表!E20&amp;""</f>
        <v/>
      </c>
      <c r="I55" s="98" t="str">
        <f>申し込み表!G20&amp;""</f>
        <v/>
      </c>
      <c r="J55" s="98" t="str">
        <f>申し込み表!J20&amp;""</f>
        <v/>
      </c>
      <c r="K55" s="98" t="str">
        <f>申し込み表!K20&amp;""</f>
        <v/>
      </c>
    </row>
    <row r="56" spans="1:11" x14ac:dyDescent="0.15">
      <c r="A56" t="str">
        <f t="shared" si="0"/>
        <v/>
      </c>
      <c r="B56" s="97">
        <f>申し込み表!$D$3</f>
        <v>0</v>
      </c>
      <c r="C56" s="97" t="str">
        <f>IF(申し込み表!$D$4="小学男子","小学",IF(申し込み表!$D$4="中学男子","中学","一般"))</f>
        <v>一般</v>
      </c>
      <c r="D56" s="97" t="s">
        <v>2060</v>
      </c>
      <c r="E56" s="97" t="str">
        <f>申し込み表!B21&amp;""</f>
        <v/>
      </c>
      <c r="F56" s="97" t="str">
        <f>申し込み表!C21&amp;""</f>
        <v/>
      </c>
      <c r="G56" s="97" t="str">
        <f>申し込み表!N21</f>
        <v/>
      </c>
      <c r="H56" s="97" t="str">
        <f>申し込み表!E21&amp;""</f>
        <v/>
      </c>
      <c r="I56" s="98" t="str">
        <f>申し込み表!G21&amp;""</f>
        <v/>
      </c>
      <c r="J56" s="98" t="str">
        <f>申し込み表!J21&amp;""</f>
        <v/>
      </c>
      <c r="K56" s="98" t="str">
        <f>申し込み表!K21&amp;""</f>
        <v/>
      </c>
    </row>
    <row r="57" spans="1:11" x14ac:dyDescent="0.15">
      <c r="A57" t="str">
        <f t="shared" si="0"/>
        <v/>
      </c>
      <c r="B57" s="97">
        <f>申し込み表!$D$3</f>
        <v>0</v>
      </c>
      <c r="C57" s="97" t="str">
        <f>IF(申し込み表!$D$4="小学男子","小学",IF(申し込み表!$D$4="中学男子","中学","一般"))</f>
        <v>一般</v>
      </c>
      <c r="D57" s="97" t="s">
        <v>2060</v>
      </c>
      <c r="E57" s="97" t="str">
        <f>申し込み表!B22&amp;""</f>
        <v/>
      </c>
      <c r="F57" s="97" t="str">
        <f>申し込み表!C22&amp;""</f>
        <v/>
      </c>
      <c r="G57" s="97" t="str">
        <f>申し込み表!N22</f>
        <v/>
      </c>
      <c r="H57" s="97" t="str">
        <f>申し込み表!E22&amp;""</f>
        <v/>
      </c>
      <c r="I57" s="98" t="str">
        <f>申し込み表!G22&amp;""</f>
        <v/>
      </c>
      <c r="J57" s="98" t="str">
        <f>申し込み表!J22&amp;""</f>
        <v/>
      </c>
      <c r="K57" s="98" t="str">
        <f>申し込み表!K22&amp;""</f>
        <v/>
      </c>
    </row>
    <row r="58" spans="1:11" x14ac:dyDescent="0.15">
      <c r="A58" t="str">
        <f t="shared" si="0"/>
        <v/>
      </c>
      <c r="B58" s="97">
        <f>申し込み表!$D$3</f>
        <v>0</v>
      </c>
      <c r="C58" s="97" t="str">
        <f>IF(申し込み表!$D$4="小学男子","小学",IF(申し込み表!$D$4="中学男子","中学","一般"))</f>
        <v>一般</v>
      </c>
      <c r="D58" s="97" t="s">
        <v>2060</v>
      </c>
      <c r="E58" s="97" t="str">
        <f>申し込み表!B23&amp;""</f>
        <v/>
      </c>
      <c r="F58" s="97" t="str">
        <f>申し込み表!C23&amp;""</f>
        <v/>
      </c>
      <c r="G58" s="97" t="str">
        <f>申し込み表!N23</f>
        <v/>
      </c>
      <c r="H58" s="97" t="str">
        <f>申し込み表!E23&amp;""</f>
        <v/>
      </c>
      <c r="I58" s="98" t="str">
        <f>申し込み表!G23&amp;""</f>
        <v/>
      </c>
      <c r="J58" s="98" t="str">
        <f>申し込み表!J23&amp;""</f>
        <v/>
      </c>
      <c r="K58" s="98" t="str">
        <f>申し込み表!K23&amp;""</f>
        <v/>
      </c>
    </row>
    <row r="59" spans="1:11" x14ac:dyDescent="0.15">
      <c r="A59" t="str">
        <f t="shared" si="0"/>
        <v/>
      </c>
      <c r="B59" s="97">
        <f>申し込み表!$D$3</f>
        <v>0</v>
      </c>
      <c r="C59" s="97" t="str">
        <f>IF(申し込み表!$D$4="小学男子","小学",IF(申し込み表!$D$4="中学男子","中学","一般"))</f>
        <v>一般</v>
      </c>
      <c r="D59" s="97" t="s">
        <v>2060</v>
      </c>
      <c r="E59" s="97" t="str">
        <f>申し込み表!B24&amp;""</f>
        <v/>
      </c>
      <c r="F59" s="97" t="str">
        <f>申し込み表!C24&amp;""</f>
        <v/>
      </c>
      <c r="G59" s="97" t="str">
        <f>申し込み表!N24</f>
        <v/>
      </c>
      <c r="H59" s="97" t="str">
        <f>申し込み表!E24&amp;""</f>
        <v/>
      </c>
      <c r="I59" s="98" t="str">
        <f>申し込み表!G24&amp;""</f>
        <v/>
      </c>
      <c r="J59" s="98" t="str">
        <f>申し込み表!J24&amp;""</f>
        <v/>
      </c>
      <c r="K59" s="98" t="str">
        <f>申し込み表!K24&amp;""</f>
        <v/>
      </c>
    </row>
    <row r="60" spans="1:11" x14ac:dyDescent="0.15">
      <c r="A60" t="str">
        <f t="shared" si="0"/>
        <v/>
      </c>
      <c r="B60" s="97">
        <f>申し込み表!$D$3</f>
        <v>0</v>
      </c>
      <c r="C60" s="97" t="str">
        <f>IF(申し込み表!$D$4="小学男子","小学",IF(申し込み表!$D$4="中学男子","中学","一般"))</f>
        <v>一般</v>
      </c>
      <c r="D60" s="97" t="s">
        <v>2060</v>
      </c>
      <c r="E60" s="97" t="str">
        <f>申し込み表!B25&amp;""</f>
        <v/>
      </c>
      <c r="F60" s="97" t="str">
        <f>申し込み表!C25&amp;""</f>
        <v/>
      </c>
      <c r="G60" s="97" t="str">
        <f>申し込み表!N25</f>
        <v/>
      </c>
      <c r="H60" s="97" t="str">
        <f>申し込み表!E25&amp;""</f>
        <v/>
      </c>
      <c r="I60" s="98" t="str">
        <f>申し込み表!G25&amp;""</f>
        <v/>
      </c>
      <c r="J60" s="98" t="str">
        <f>申し込み表!J25&amp;""</f>
        <v/>
      </c>
      <c r="K60" s="98" t="str">
        <f>申し込み表!K25&amp;""</f>
        <v/>
      </c>
    </row>
    <row r="61" spans="1:11" x14ac:dyDescent="0.15">
      <c r="A61" t="str">
        <f t="shared" si="0"/>
        <v/>
      </c>
      <c r="B61" s="97">
        <f>申し込み表!$D$3</f>
        <v>0</v>
      </c>
      <c r="C61" s="97" t="str">
        <f>IF(申し込み表!$D$4="小学男子","小学",IF(申し込み表!$D$4="中学男子","中学","一般"))</f>
        <v>一般</v>
      </c>
      <c r="D61" s="97" t="s">
        <v>2060</v>
      </c>
      <c r="E61" s="97" t="str">
        <f>申し込み表!B26&amp;""</f>
        <v/>
      </c>
      <c r="F61" s="97" t="str">
        <f>申し込み表!C26&amp;""</f>
        <v/>
      </c>
      <c r="G61" s="97" t="str">
        <f>申し込み表!N26</f>
        <v/>
      </c>
      <c r="H61" s="97" t="str">
        <f>申し込み表!E26&amp;""</f>
        <v/>
      </c>
      <c r="I61" s="98" t="str">
        <f>申し込み表!G26&amp;""</f>
        <v/>
      </c>
      <c r="J61" s="98" t="str">
        <f>申し込み表!J26&amp;""</f>
        <v/>
      </c>
      <c r="K61" s="98" t="str">
        <f>申し込み表!K26&amp;""</f>
        <v/>
      </c>
    </row>
    <row r="62" spans="1:11" x14ac:dyDescent="0.15">
      <c r="A62" t="str">
        <f t="shared" si="0"/>
        <v/>
      </c>
      <c r="B62" s="97">
        <f>申し込み表!$D$3</f>
        <v>0</v>
      </c>
      <c r="C62" s="97" t="str">
        <f>IF(申し込み表!$D$4="小学男子","小学",IF(申し込み表!$D$4="中学男子","中学","一般"))</f>
        <v>一般</v>
      </c>
      <c r="D62" s="97" t="s">
        <v>2060</v>
      </c>
      <c r="E62" s="97" t="str">
        <f>申し込み表!B27&amp;""</f>
        <v/>
      </c>
      <c r="F62" s="97" t="str">
        <f>申し込み表!C27&amp;""</f>
        <v/>
      </c>
      <c r="G62" s="97" t="str">
        <f>申し込み表!N27</f>
        <v/>
      </c>
      <c r="H62" s="97" t="str">
        <f>申し込み表!E27&amp;""</f>
        <v/>
      </c>
      <c r="I62" s="98" t="str">
        <f>申し込み表!G27&amp;""</f>
        <v/>
      </c>
      <c r="J62" s="98" t="str">
        <f>申し込み表!J27&amp;""</f>
        <v/>
      </c>
      <c r="K62" s="98" t="str">
        <f>申し込み表!K27&amp;""</f>
        <v/>
      </c>
    </row>
    <row r="63" spans="1:11" x14ac:dyDescent="0.15">
      <c r="A63" t="str">
        <f t="shared" si="0"/>
        <v/>
      </c>
      <c r="B63" s="97">
        <f>申し込み表!$D$3</f>
        <v>0</v>
      </c>
      <c r="C63" s="97" t="str">
        <f>IF(申し込み表!$D$4="小学男子","小学",IF(申し込み表!$D$4="中学男子","中学","一般"))</f>
        <v>一般</v>
      </c>
      <c r="D63" s="97" t="s">
        <v>2060</v>
      </c>
      <c r="E63" s="97" t="str">
        <f>申し込み表!B28&amp;""</f>
        <v/>
      </c>
      <c r="F63" s="97" t="str">
        <f>申し込み表!C28&amp;""</f>
        <v/>
      </c>
      <c r="G63" s="97" t="str">
        <f>申し込み表!N28</f>
        <v/>
      </c>
      <c r="H63" s="97" t="str">
        <f>申し込み表!E28&amp;""</f>
        <v/>
      </c>
      <c r="I63" s="98" t="str">
        <f>申し込み表!G28&amp;""</f>
        <v/>
      </c>
      <c r="J63" s="98" t="str">
        <f>申し込み表!J28&amp;""</f>
        <v/>
      </c>
      <c r="K63" s="98" t="str">
        <f>申し込み表!K28&amp;""</f>
        <v/>
      </c>
    </row>
    <row r="64" spans="1:11" x14ac:dyDescent="0.15">
      <c r="A64" t="str">
        <f t="shared" si="0"/>
        <v/>
      </c>
      <c r="B64" s="97">
        <f>申し込み表!$D$3</f>
        <v>0</v>
      </c>
      <c r="C64" s="97" t="str">
        <f>IF(申し込み表!$D$4="小学男子","小学",IF(申し込み表!$D$4="中学男子","中学","一般"))</f>
        <v>一般</v>
      </c>
      <c r="D64" s="97" t="s">
        <v>2060</v>
      </c>
      <c r="E64" s="97" t="str">
        <f>申し込み表!B29&amp;""</f>
        <v/>
      </c>
      <c r="F64" s="97" t="str">
        <f>申し込み表!C29&amp;""</f>
        <v/>
      </c>
      <c r="G64" s="97" t="str">
        <f>申し込み表!N29</f>
        <v/>
      </c>
      <c r="H64" s="97" t="str">
        <f>申し込み表!E29&amp;""</f>
        <v/>
      </c>
      <c r="I64" s="98" t="str">
        <f>申し込み表!G29&amp;""</f>
        <v/>
      </c>
      <c r="J64" s="98" t="str">
        <f>申し込み表!J29&amp;""</f>
        <v/>
      </c>
      <c r="K64" s="98" t="str">
        <f>申し込み表!K29&amp;""</f>
        <v/>
      </c>
    </row>
    <row r="65" spans="1:11" x14ac:dyDescent="0.15">
      <c r="A65" t="str">
        <f t="shared" si="0"/>
        <v/>
      </c>
      <c r="B65" s="97">
        <f>申し込み表!$D$3</f>
        <v>0</v>
      </c>
      <c r="C65" s="97" t="str">
        <f>IF(申し込み表!$D$4="小学男子","小学",IF(申し込み表!$D$4="中学男子","中学","一般"))</f>
        <v>一般</v>
      </c>
      <c r="D65" s="97" t="s">
        <v>2060</v>
      </c>
      <c r="E65" s="97" t="str">
        <f>申し込み表!B30&amp;""</f>
        <v/>
      </c>
      <c r="F65" s="97" t="str">
        <f>申し込み表!C30&amp;""</f>
        <v/>
      </c>
      <c r="G65" s="97" t="str">
        <f>申し込み表!N30</f>
        <v/>
      </c>
      <c r="H65" s="97" t="str">
        <f>申し込み表!E30&amp;""</f>
        <v/>
      </c>
      <c r="I65" s="98" t="str">
        <f>申し込み表!G30&amp;""</f>
        <v/>
      </c>
      <c r="J65" s="98" t="str">
        <f>申し込み表!J30&amp;""</f>
        <v/>
      </c>
      <c r="K65" s="98" t="str">
        <f>申し込み表!K30&amp;""</f>
        <v/>
      </c>
    </row>
    <row r="66" spans="1:11" x14ac:dyDescent="0.15">
      <c r="A66" t="str">
        <f t="shared" si="0"/>
        <v/>
      </c>
      <c r="B66" s="97">
        <f>申し込み表!$D$3</f>
        <v>0</v>
      </c>
      <c r="C66" s="97" t="str">
        <f>IF(申し込み表!$D$4="小学男子","小学",IF(申し込み表!$D$4="中学男子","中学","一般"))</f>
        <v>一般</v>
      </c>
      <c r="D66" s="97" t="s">
        <v>2060</v>
      </c>
      <c r="E66" s="97" t="str">
        <f>申し込み表!B31&amp;""</f>
        <v/>
      </c>
      <c r="F66" s="97" t="str">
        <f>申し込み表!C31&amp;""</f>
        <v/>
      </c>
      <c r="G66" s="97" t="str">
        <f>申し込み表!N31</f>
        <v/>
      </c>
      <c r="H66" s="97" t="str">
        <f>申し込み表!E31&amp;""</f>
        <v/>
      </c>
      <c r="I66" s="98" t="str">
        <f>申し込み表!G31&amp;""</f>
        <v/>
      </c>
      <c r="J66" s="98" t="str">
        <f>申し込み表!J31&amp;""</f>
        <v/>
      </c>
      <c r="K66" s="98" t="str">
        <f>申し込み表!K31&amp;""</f>
        <v/>
      </c>
    </row>
    <row r="67" spans="1:11" x14ac:dyDescent="0.15">
      <c r="A67" t="str">
        <f t="shared" si="0"/>
        <v/>
      </c>
      <c r="B67" s="97">
        <f>申し込み表!$D$3</f>
        <v>0</v>
      </c>
      <c r="C67" s="97" t="str">
        <f>IF(申し込み表!$D$4="小学男子","小学",IF(申し込み表!$D$4="中学男子","中学","一般"))</f>
        <v>一般</v>
      </c>
      <c r="D67" s="97" t="s">
        <v>2060</v>
      </c>
      <c r="E67" s="97" t="str">
        <f>申し込み表!B32&amp;""</f>
        <v/>
      </c>
      <c r="F67" s="97" t="str">
        <f>申し込み表!C32&amp;""</f>
        <v/>
      </c>
      <c r="G67" s="97" t="str">
        <f>申し込み表!N32</f>
        <v/>
      </c>
      <c r="H67" s="97" t="str">
        <f>申し込み表!E32&amp;""</f>
        <v/>
      </c>
      <c r="I67" s="98" t="str">
        <f>申し込み表!G32&amp;""</f>
        <v/>
      </c>
      <c r="J67" s="98" t="str">
        <f>申し込み表!J32&amp;""</f>
        <v/>
      </c>
      <c r="K67" s="98" t="str">
        <f>申し込み表!K32&amp;""</f>
        <v/>
      </c>
    </row>
    <row r="68" spans="1:11" x14ac:dyDescent="0.15">
      <c r="A68" t="str">
        <f t="shared" si="0"/>
        <v/>
      </c>
      <c r="B68" s="97">
        <f>申し込み表!$D$3</f>
        <v>0</v>
      </c>
      <c r="C68" s="97" t="str">
        <f>IF(申し込み表!$D$4="小学男子","小学",IF(申し込み表!$D$4="中学男子","中学","一般"))</f>
        <v>一般</v>
      </c>
      <c r="D68" s="97" t="s">
        <v>2060</v>
      </c>
      <c r="E68" s="97" t="str">
        <f>申し込み表!B33&amp;""</f>
        <v/>
      </c>
      <c r="F68" s="97" t="str">
        <f>申し込み表!C33&amp;""</f>
        <v/>
      </c>
      <c r="G68" s="97" t="str">
        <f>申し込み表!N33</f>
        <v/>
      </c>
      <c r="H68" s="97" t="str">
        <f>申し込み表!E33&amp;""</f>
        <v/>
      </c>
      <c r="I68" s="98" t="str">
        <f>申し込み表!G33&amp;""</f>
        <v/>
      </c>
      <c r="J68" s="98" t="str">
        <f>申し込み表!J33&amp;""</f>
        <v/>
      </c>
      <c r="K68" s="98" t="str">
        <f>申し込み表!K33&amp;""</f>
        <v/>
      </c>
    </row>
    <row r="69" spans="1:11" x14ac:dyDescent="0.15">
      <c r="A69" t="str">
        <f t="shared" si="0"/>
        <v/>
      </c>
      <c r="B69" s="97">
        <f>申し込み表!$D$3</f>
        <v>0</v>
      </c>
      <c r="C69" s="97" t="str">
        <f>IF(申し込み表!$D$4="小学男子","小学",IF(申し込み表!$D$4="中学男子","中学","一般"))</f>
        <v>一般</v>
      </c>
      <c r="D69" s="97" t="s">
        <v>2060</v>
      </c>
      <c r="E69" s="97" t="str">
        <f>申し込み表!B34&amp;""</f>
        <v/>
      </c>
      <c r="F69" s="97" t="str">
        <f>申し込み表!C34&amp;""</f>
        <v/>
      </c>
      <c r="G69" s="97" t="str">
        <f>申し込み表!N34</f>
        <v/>
      </c>
      <c r="H69" s="97" t="str">
        <f>申し込み表!E34&amp;""</f>
        <v/>
      </c>
      <c r="I69" s="98" t="str">
        <f>申し込み表!G34&amp;""</f>
        <v/>
      </c>
      <c r="J69" s="98" t="str">
        <f>申し込み表!J34&amp;""</f>
        <v/>
      </c>
      <c r="K69" s="98" t="str">
        <f>申し込み表!K34&amp;""</f>
        <v/>
      </c>
    </row>
    <row r="70" spans="1:11" x14ac:dyDescent="0.15">
      <c r="A70" t="str">
        <f t="shared" si="0"/>
        <v/>
      </c>
      <c r="B70" s="97">
        <f>申し込み表!$D$3</f>
        <v>0</v>
      </c>
      <c r="C70" s="97" t="str">
        <f>IF(申し込み表!$D$4="小学男子","小学",IF(申し込み表!$D$4="中学男子","中学","一般"))</f>
        <v>一般</v>
      </c>
      <c r="D70" s="97" t="s">
        <v>2060</v>
      </c>
      <c r="E70" s="97" t="str">
        <f>申し込み表!B35&amp;""</f>
        <v/>
      </c>
      <c r="F70" s="97" t="str">
        <f>申し込み表!C35&amp;""</f>
        <v/>
      </c>
      <c r="G70" s="97" t="str">
        <f>申し込み表!N35</f>
        <v/>
      </c>
      <c r="H70" s="97" t="str">
        <f>申し込み表!E35&amp;""</f>
        <v/>
      </c>
      <c r="I70" s="98" t="str">
        <f>申し込み表!G35&amp;""</f>
        <v/>
      </c>
      <c r="J70" s="98" t="str">
        <f>申し込み表!J35&amp;""</f>
        <v/>
      </c>
      <c r="K70" s="98" t="str">
        <f>申し込み表!K35&amp;""</f>
        <v/>
      </c>
    </row>
    <row r="71" spans="1:11" x14ac:dyDescent="0.15">
      <c r="A71" t="str">
        <f t="shared" si="0"/>
        <v/>
      </c>
      <c r="B71" s="97">
        <f>申し込み表!$D$3</f>
        <v>0</v>
      </c>
      <c r="C71" s="97" t="str">
        <f>IF(申し込み表!$D$4="小学男子","小学",IF(申し込み表!$D$4="中学男子","中学","一般"))</f>
        <v>一般</v>
      </c>
      <c r="D71" s="97" t="s">
        <v>2060</v>
      </c>
      <c r="E71" s="97" t="str">
        <f>申し込み表!B36&amp;""</f>
        <v/>
      </c>
      <c r="F71" s="97" t="str">
        <f>申し込み表!C36&amp;""</f>
        <v/>
      </c>
      <c r="G71" s="97" t="str">
        <f>申し込み表!N36</f>
        <v/>
      </c>
      <c r="H71" s="97" t="str">
        <f>申し込み表!E36&amp;""</f>
        <v/>
      </c>
      <c r="I71" s="98" t="str">
        <f>申し込み表!G36&amp;""</f>
        <v/>
      </c>
      <c r="J71" s="98" t="str">
        <f>申し込み表!J36&amp;""</f>
        <v/>
      </c>
      <c r="K71" s="98" t="str">
        <f>申し込み表!K36&amp;""</f>
        <v/>
      </c>
    </row>
    <row r="72" spans="1:11" x14ac:dyDescent="0.15">
      <c r="A72" t="str">
        <f t="shared" si="0"/>
        <v/>
      </c>
      <c r="B72" s="97">
        <f>申し込み表!$D$3</f>
        <v>0</v>
      </c>
      <c r="C72" s="97" t="str">
        <f>IF(申し込み表!$D$4="小学男子","小学",IF(申し込み表!$D$4="中学男子","中学","一般"))</f>
        <v>一般</v>
      </c>
      <c r="D72" s="97" t="s">
        <v>2060</v>
      </c>
      <c r="E72" s="97" t="str">
        <f>申し込み表!B37&amp;""</f>
        <v/>
      </c>
      <c r="F72" s="97" t="str">
        <f>申し込み表!C37&amp;""</f>
        <v/>
      </c>
      <c r="G72" s="97" t="str">
        <f>申し込み表!N37</f>
        <v/>
      </c>
      <c r="H72" s="97" t="str">
        <f>申し込み表!E37&amp;""</f>
        <v/>
      </c>
      <c r="I72" s="98" t="str">
        <f>申し込み表!G37&amp;""</f>
        <v/>
      </c>
      <c r="J72" s="98" t="str">
        <f>申し込み表!J37&amp;""</f>
        <v/>
      </c>
      <c r="K72" s="98" t="str">
        <f>申し込み表!K37&amp;""</f>
        <v/>
      </c>
    </row>
    <row r="73" spans="1:11" x14ac:dyDescent="0.15">
      <c r="A73" t="str">
        <f t="shared" si="0"/>
        <v/>
      </c>
      <c r="B73" s="97">
        <f>申し込み表!$D$3</f>
        <v>0</v>
      </c>
      <c r="C73" s="97" t="str">
        <f>IF(申し込み表!$D$4="小学男子","小学",IF(申し込み表!$D$4="中学男子","中学","一般"))</f>
        <v>一般</v>
      </c>
      <c r="D73" s="97" t="s">
        <v>2060</v>
      </c>
      <c r="E73" s="97" t="str">
        <f>申し込み表!B38&amp;""</f>
        <v/>
      </c>
      <c r="F73" s="97" t="str">
        <f>申し込み表!C38&amp;""</f>
        <v/>
      </c>
      <c r="G73" s="97" t="str">
        <f>申し込み表!N38</f>
        <v/>
      </c>
      <c r="H73" s="97" t="str">
        <f>申し込み表!E38&amp;""</f>
        <v/>
      </c>
      <c r="I73" s="98" t="str">
        <f>申し込み表!G38&amp;""</f>
        <v/>
      </c>
      <c r="J73" s="98" t="str">
        <f>申し込み表!J38&amp;""</f>
        <v/>
      </c>
      <c r="K73" s="98" t="str">
        <f>申し込み表!K38&amp;""</f>
        <v/>
      </c>
    </row>
    <row r="74" spans="1:11" x14ac:dyDescent="0.15">
      <c r="A74" t="str">
        <f t="shared" si="0"/>
        <v/>
      </c>
      <c r="B74" s="97">
        <f>申し込み表!$D$3</f>
        <v>0</v>
      </c>
      <c r="C74" s="97" t="str">
        <f>IF(申し込み表!$D$4="小学男子","小学",IF(申し込み表!$D$4="中学男子","中学","一般"))</f>
        <v>一般</v>
      </c>
      <c r="D74" s="97" t="s">
        <v>2060</v>
      </c>
      <c r="E74" s="97" t="str">
        <f>申し込み表!B39&amp;""</f>
        <v/>
      </c>
      <c r="F74" s="97" t="str">
        <f>申し込み表!C39&amp;""</f>
        <v/>
      </c>
      <c r="G74" s="97" t="str">
        <f>申し込み表!N39</f>
        <v/>
      </c>
      <c r="H74" s="97" t="str">
        <f>申し込み表!E39&amp;""</f>
        <v/>
      </c>
      <c r="I74" s="98" t="str">
        <f>申し込み表!G39&amp;""</f>
        <v/>
      </c>
      <c r="J74" s="98" t="str">
        <f>申し込み表!J39&amp;""</f>
        <v/>
      </c>
      <c r="K74" s="98" t="str">
        <f>申し込み表!K39&amp;""</f>
        <v/>
      </c>
    </row>
    <row r="75" spans="1:11" x14ac:dyDescent="0.15">
      <c r="A75" t="str">
        <f t="shared" si="0"/>
        <v/>
      </c>
      <c r="B75" s="97">
        <f>申し込み表!$D$3</f>
        <v>0</v>
      </c>
      <c r="C75" s="97" t="str">
        <f>IF(申し込み表!$D$4="小学男子","小学",IF(申し込み表!$D$4="中学男子","中学","一般"))</f>
        <v>一般</v>
      </c>
      <c r="D75" s="97" t="s">
        <v>2060</v>
      </c>
      <c r="E75" s="97" t="str">
        <f>申し込み表!B40&amp;""</f>
        <v/>
      </c>
      <c r="F75" s="97" t="str">
        <f>申し込み表!C40&amp;""</f>
        <v/>
      </c>
      <c r="G75" s="97" t="str">
        <f>申し込み表!N40</f>
        <v/>
      </c>
      <c r="H75" s="97" t="str">
        <f>申し込み表!E40&amp;""</f>
        <v/>
      </c>
      <c r="I75" s="98" t="str">
        <f>申し込み表!G40&amp;""</f>
        <v/>
      </c>
      <c r="J75" s="98" t="str">
        <f>申し込み表!J40&amp;""</f>
        <v/>
      </c>
      <c r="K75" s="98" t="str">
        <f>申し込み表!K40&amp;""</f>
        <v/>
      </c>
    </row>
    <row r="76" spans="1:11" x14ac:dyDescent="0.15">
      <c r="A76" t="str">
        <f t="shared" si="0"/>
        <v/>
      </c>
      <c r="B76" s="97">
        <f>申し込み表!$D$3</f>
        <v>0</v>
      </c>
      <c r="C76" s="97" t="str">
        <f>IF(申し込み表!$D$4="小学男子","小学",IF(申し込み表!$D$4="中学男子","中学","一般"))</f>
        <v>一般</v>
      </c>
      <c r="D76" s="97" t="s">
        <v>2060</v>
      </c>
      <c r="E76" s="97" t="str">
        <f>申し込み表!B41&amp;""</f>
        <v/>
      </c>
      <c r="F76" s="97" t="str">
        <f>申し込み表!C41&amp;""</f>
        <v/>
      </c>
      <c r="G76" s="97" t="str">
        <f>申し込み表!N41</f>
        <v/>
      </c>
      <c r="H76" s="97" t="str">
        <f>申し込み表!E41&amp;""</f>
        <v/>
      </c>
      <c r="I76" s="98" t="str">
        <f>申し込み表!G41&amp;""</f>
        <v/>
      </c>
      <c r="J76" s="98" t="str">
        <f>申し込み表!J41&amp;""</f>
        <v/>
      </c>
      <c r="K76" s="98" t="str">
        <f>申し込み表!K41&amp;""</f>
        <v/>
      </c>
    </row>
    <row r="77" spans="1:11" x14ac:dyDescent="0.15">
      <c r="A77" t="str">
        <f t="shared" si="0"/>
        <v/>
      </c>
      <c r="B77" s="97">
        <f>申し込み表!$D$3</f>
        <v>0</v>
      </c>
      <c r="C77" s="97" t="str">
        <f>IF(申し込み表!$D$4="小学男子","小学",IF(申し込み表!$D$4="中学男子","中学","一般"))</f>
        <v>一般</v>
      </c>
      <c r="D77" s="97" t="s">
        <v>2060</v>
      </c>
      <c r="E77" s="97" t="str">
        <f>申し込み表!B42&amp;""</f>
        <v/>
      </c>
      <c r="F77" s="97" t="str">
        <f>申し込み表!C42&amp;""</f>
        <v/>
      </c>
      <c r="G77" s="97" t="str">
        <f>申し込み表!N42</f>
        <v/>
      </c>
      <c r="H77" s="97" t="str">
        <f>申し込み表!E42&amp;""</f>
        <v/>
      </c>
      <c r="I77" s="98" t="str">
        <f>申し込み表!G42&amp;""</f>
        <v/>
      </c>
      <c r="J77" s="98" t="str">
        <f>申し込み表!J42&amp;""</f>
        <v/>
      </c>
      <c r="K77" s="98" t="str">
        <f>申し込み表!K42&amp;""</f>
        <v/>
      </c>
    </row>
    <row r="78" spans="1:11" x14ac:dyDescent="0.15">
      <c r="A78" t="str">
        <f t="shared" si="0"/>
        <v/>
      </c>
      <c r="B78" s="97">
        <f>申し込み表!$D$3</f>
        <v>0</v>
      </c>
      <c r="C78" s="97" t="str">
        <f>IF(申し込み表!$D$4="小学男子","小学",IF(申し込み表!$D$4="中学男子","中学","一般"))</f>
        <v>一般</v>
      </c>
      <c r="D78" s="97" t="s">
        <v>2060</v>
      </c>
      <c r="E78" s="97" t="str">
        <f>申し込み表!B43&amp;""</f>
        <v/>
      </c>
      <c r="F78" s="97" t="str">
        <f>申し込み表!C43&amp;""</f>
        <v/>
      </c>
      <c r="G78" s="97" t="str">
        <f>申し込み表!N43</f>
        <v/>
      </c>
      <c r="H78" s="97" t="str">
        <f>申し込み表!E43&amp;""</f>
        <v/>
      </c>
      <c r="I78" s="98" t="str">
        <f>申し込み表!G43&amp;""</f>
        <v/>
      </c>
      <c r="J78" s="98" t="str">
        <f>申し込み表!J43&amp;""</f>
        <v/>
      </c>
      <c r="K78" s="98" t="str">
        <f>申し込み表!K43&amp;""</f>
        <v/>
      </c>
    </row>
    <row r="79" spans="1:11" x14ac:dyDescent="0.15">
      <c r="A79" t="str">
        <f t="shared" si="0"/>
        <v/>
      </c>
      <c r="B79" s="97">
        <f>申し込み表!$D$3</f>
        <v>0</v>
      </c>
      <c r="C79" s="97" t="str">
        <f>IF(申し込み表!$D$4="小学男子","小学",IF(申し込み表!$D$4="中学男子","中学","一般"))</f>
        <v>一般</v>
      </c>
      <c r="D79" s="97" t="s">
        <v>2060</v>
      </c>
      <c r="E79" s="97" t="str">
        <f>申し込み表!B44&amp;""</f>
        <v/>
      </c>
      <c r="F79" s="97" t="str">
        <f>申し込み表!C44&amp;""</f>
        <v/>
      </c>
      <c r="G79" s="97" t="str">
        <f>申し込み表!N44</f>
        <v/>
      </c>
      <c r="H79" s="97" t="str">
        <f>申し込み表!E44&amp;""</f>
        <v/>
      </c>
      <c r="I79" s="98" t="str">
        <f>申し込み表!G44&amp;""</f>
        <v/>
      </c>
      <c r="J79" s="98" t="str">
        <f>申し込み表!J44&amp;""</f>
        <v/>
      </c>
      <c r="K79" s="98" t="str">
        <f>申し込み表!K44&amp;""</f>
        <v/>
      </c>
    </row>
    <row r="80" spans="1:11" x14ac:dyDescent="0.15">
      <c r="A80" t="str">
        <f t="shared" si="0"/>
        <v/>
      </c>
      <c r="B80" s="97">
        <f>申し込み表!$D$3</f>
        <v>0</v>
      </c>
      <c r="C80" s="97" t="str">
        <f>IF(申し込み表!$D$4="小学男子","小学",IF(申し込み表!$D$4="中学男子","中学","一般"))</f>
        <v>一般</v>
      </c>
      <c r="D80" s="97" t="s">
        <v>2060</v>
      </c>
      <c r="E80" s="97" t="str">
        <f>申し込み表!B45&amp;""</f>
        <v/>
      </c>
      <c r="F80" s="97" t="str">
        <f>申し込み表!C45&amp;""</f>
        <v/>
      </c>
      <c r="G80" s="97" t="str">
        <f>申し込み表!N45</f>
        <v/>
      </c>
      <c r="H80" s="97" t="str">
        <f>申し込み表!E45&amp;""</f>
        <v/>
      </c>
      <c r="I80" s="98" t="str">
        <f>申し込み表!G45&amp;""</f>
        <v/>
      </c>
      <c r="J80" s="98" t="str">
        <f>申し込み表!J45&amp;""</f>
        <v/>
      </c>
      <c r="K80" s="98" t="str">
        <f>申し込み表!K45&amp;""</f>
        <v/>
      </c>
    </row>
    <row r="81" spans="1:11" x14ac:dyDescent="0.15">
      <c r="A81" t="str">
        <f t="shared" si="0"/>
        <v/>
      </c>
      <c r="B81" s="97">
        <f>申し込み表!$D$3</f>
        <v>0</v>
      </c>
      <c r="C81" s="97" t="str">
        <f>IF(申し込み表!$D$4="小学男子","小学",IF(申し込み表!$D$4="中学男子","中学","一般"))</f>
        <v>一般</v>
      </c>
      <c r="D81" s="97" t="s">
        <v>2060</v>
      </c>
      <c r="E81" s="97" t="str">
        <f>申し込み表!B46&amp;""</f>
        <v/>
      </c>
      <c r="F81" s="97" t="str">
        <f>申し込み表!C46&amp;""</f>
        <v/>
      </c>
      <c r="G81" s="97" t="str">
        <f>申し込み表!N46</f>
        <v/>
      </c>
      <c r="H81" s="97" t="str">
        <f>申し込み表!E46&amp;""</f>
        <v/>
      </c>
      <c r="I81" s="98" t="str">
        <f>申し込み表!G46&amp;""</f>
        <v/>
      </c>
      <c r="J81" s="98" t="str">
        <f>申し込み表!J46&amp;""</f>
        <v/>
      </c>
      <c r="K81" s="98" t="str">
        <f>申し込み表!K46&amp;""</f>
        <v/>
      </c>
    </row>
    <row r="82" spans="1:11" x14ac:dyDescent="0.15">
      <c r="A82" t="str">
        <f t="shared" si="0"/>
        <v/>
      </c>
      <c r="B82" s="97">
        <f>申し込み表!$D$3</f>
        <v>0</v>
      </c>
      <c r="C82" s="97" t="str">
        <f>IF(申し込み表!$D$4="小学男子","小学",IF(申し込み表!$D$4="中学男子","中学","一般"))</f>
        <v>一般</v>
      </c>
      <c r="D82" s="97" t="s">
        <v>2060</v>
      </c>
      <c r="E82" s="97" t="str">
        <f>申し込み表!B47&amp;""</f>
        <v/>
      </c>
      <c r="F82" s="97" t="str">
        <f>申し込み表!C47&amp;""</f>
        <v/>
      </c>
      <c r="G82" s="97" t="str">
        <f>申し込み表!N47</f>
        <v/>
      </c>
      <c r="H82" s="97" t="str">
        <f>申し込み表!E47&amp;""</f>
        <v/>
      </c>
      <c r="I82" s="98" t="str">
        <f>申し込み表!G47&amp;""</f>
        <v/>
      </c>
      <c r="J82" s="98" t="str">
        <f>申し込み表!J47&amp;""</f>
        <v/>
      </c>
      <c r="K82" s="98" t="str">
        <f>申し込み表!K47&amp;""</f>
        <v/>
      </c>
    </row>
    <row r="83" spans="1:11" x14ac:dyDescent="0.15">
      <c r="A83" t="str">
        <f t="shared" si="0"/>
        <v/>
      </c>
      <c r="B83" s="97">
        <f>申し込み表!$D$3</f>
        <v>0</v>
      </c>
      <c r="C83" s="97" t="str">
        <f>IF(申し込み表!$D$4="小学男子","小学",IF(申し込み表!$D$4="中学男子","中学","一般"))</f>
        <v>一般</v>
      </c>
      <c r="D83" s="97" t="s">
        <v>2060</v>
      </c>
      <c r="E83" s="97" t="str">
        <f>申し込み表!B48&amp;""</f>
        <v/>
      </c>
      <c r="F83" s="97" t="str">
        <f>申し込み表!C48&amp;""</f>
        <v/>
      </c>
      <c r="G83" s="97" t="str">
        <f>申し込み表!N48</f>
        <v/>
      </c>
      <c r="H83" s="97" t="str">
        <f>申し込み表!E48&amp;""</f>
        <v/>
      </c>
      <c r="I83" s="98" t="str">
        <f>申し込み表!G48&amp;""</f>
        <v/>
      </c>
      <c r="J83" s="98" t="str">
        <f>申し込み表!J48&amp;""</f>
        <v/>
      </c>
      <c r="K83" s="98" t="str">
        <f>申し込み表!K48&amp;""</f>
        <v/>
      </c>
    </row>
    <row r="84" spans="1:11" x14ac:dyDescent="0.15">
      <c r="A84" t="str">
        <f t="shared" si="0"/>
        <v/>
      </c>
      <c r="B84" s="97">
        <f>申し込み表!$D$3</f>
        <v>0</v>
      </c>
      <c r="C84" s="97" t="str">
        <f>IF(申し込み表!$D$4="小学男子","小学",IF(申し込み表!$D$4="中学男子","中学","一般"))</f>
        <v>一般</v>
      </c>
      <c r="D84" s="97" t="s">
        <v>2060</v>
      </c>
      <c r="E84" s="97" t="str">
        <f>申し込み表!B49&amp;""</f>
        <v/>
      </c>
      <c r="F84" s="97" t="str">
        <f>申し込み表!C49&amp;""</f>
        <v/>
      </c>
      <c r="G84" s="97" t="str">
        <f>申し込み表!N49</f>
        <v/>
      </c>
      <c r="H84" s="97" t="str">
        <f>申し込み表!E49&amp;""</f>
        <v/>
      </c>
      <c r="I84" s="98" t="str">
        <f>申し込み表!G49&amp;""</f>
        <v/>
      </c>
      <c r="J84" s="98" t="str">
        <f>申し込み表!J49&amp;""</f>
        <v/>
      </c>
      <c r="K84" s="98" t="str">
        <f>申し込み表!K49&amp;""</f>
        <v/>
      </c>
    </row>
    <row r="85" spans="1:11" x14ac:dyDescent="0.15">
      <c r="A85" t="str">
        <f t="shared" si="0"/>
        <v/>
      </c>
      <c r="B85" s="97">
        <f>申し込み表!$D$3</f>
        <v>0</v>
      </c>
      <c r="C85" s="97" t="str">
        <f>IF(申し込み表!$D$4="小学男子","小学",IF(申し込み表!$D$4="中学男子","中学","一般"))</f>
        <v>一般</v>
      </c>
      <c r="D85" s="97" t="s">
        <v>2060</v>
      </c>
      <c r="E85" s="97" t="str">
        <f>申し込み表!B50&amp;""</f>
        <v/>
      </c>
      <c r="F85" s="97" t="str">
        <f>申し込み表!C50&amp;""</f>
        <v/>
      </c>
      <c r="G85" s="97" t="str">
        <f>申し込み表!N50</f>
        <v/>
      </c>
      <c r="H85" s="97" t="str">
        <f>申し込み表!E50&amp;""</f>
        <v/>
      </c>
      <c r="I85" s="98" t="str">
        <f>申し込み表!G50&amp;""</f>
        <v/>
      </c>
      <c r="J85" s="98" t="str">
        <f>申し込み表!J50&amp;""</f>
        <v/>
      </c>
      <c r="K85" s="98" t="str">
        <f>申し込み表!K50&amp;""</f>
        <v/>
      </c>
    </row>
    <row r="86" spans="1:11" x14ac:dyDescent="0.15">
      <c r="A86" t="str">
        <f t="shared" si="0"/>
        <v/>
      </c>
      <c r="B86" s="97">
        <f>申し込み表!$D$3</f>
        <v>0</v>
      </c>
      <c r="C86" s="97" t="str">
        <f>IF(申し込み表!$D$4="小学男子","小学",IF(申し込み表!$D$4="中学男子","中学","一般"))</f>
        <v>一般</v>
      </c>
      <c r="D86" s="97" t="s">
        <v>2060</v>
      </c>
      <c r="E86" s="97" t="str">
        <f>申し込み表!B51&amp;""</f>
        <v/>
      </c>
      <c r="F86" s="97" t="str">
        <f>申し込み表!C51&amp;""</f>
        <v/>
      </c>
      <c r="G86" s="97" t="str">
        <f>申し込み表!N51</f>
        <v/>
      </c>
      <c r="H86" s="97" t="str">
        <f>申し込み表!E51&amp;""</f>
        <v/>
      </c>
      <c r="I86" s="98" t="str">
        <f>申し込み表!G51&amp;""</f>
        <v/>
      </c>
      <c r="J86" s="98" t="str">
        <f>申し込み表!J51&amp;""</f>
        <v/>
      </c>
      <c r="K86" s="98" t="str">
        <f>申し込み表!K51&amp;""</f>
        <v/>
      </c>
    </row>
    <row r="87" spans="1:11" x14ac:dyDescent="0.15">
      <c r="A87" t="str">
        <f t="shared" si="0"/>
        <v/>
      </c>
      <c r="B87" s="97">
        <f>申し込み表!$D$3</f>
        <v>0</v>
      </c>
      <c r="C87" s="97" t="str">
        <f>IF(申し込み表!$D$4="小学男子","小学",IF(申し込み表!$D$4="中学男子","中学","一般"))</f>
        <v>一般</v>
      </c>
      <c r="D87" s="97" t="s">
        <v>2060</v>
      </c>
      <c r="E87" s="97" t="str">
        <f>申し込み表!B52&amp;""</f>
        <v/>
      </c>
      <c r="F87" s="97" t="str">
        <f>申し込み表!C52&amp;""</f>
        <v/>
      </c>
      <c r="G87" s="97" t="str">
        <f>申し込み表!N52</f>
        <v/>
      </c>
      <c r="H87" s="97" t="str">
        <f>申し込み表!E52&amp;""</f>
        <v/>
      </c>
      <c r="I87" s="98" t="str">
        <f>申し込み表!G52&amp;""</f>
        <v/>
      </c>
      <c r="J87" s="98" t="str">
        <f>申し込み表!J52&amp;""</f>
        <v/>
      </c>
      <c r="K87" s="98" t="str">
        <f>申し込み表!K52&amp;""</f>
        <v/>
      </c>
    </row>
    <row r="88" spans="1:11" x14ac:dyDescent="0.15">
      <c r="A88" t="str">
        <f t="shared" si="0"/>
        <v/>
      </c>
      <c r="B88" s="97">
        <f>申し込み表!$D$3</f>
        <v>0</v>
      </c>
      <c r="C88" s="97" t="str">
        <f>IF(申し込み表!$D$4="小学男子","小学",IF(申し込み表!$D$4="中学男子","中学","一般"))</f>
        <v>一般</v>
      </c>
      <c r="D88" s="97" t="s">
        <v>2060</v>
      </c>
      <c r="E88" s="97" t="str">
        <f>申し込み表!B53&amp;""</f>
        <v/>
      </c>
      <c r="F88" s="97" t="str">
        <f>申し込み表!C53&amp;""</f>
        <v/>
      </c>
      <c r="G88" s="97" t="str">
        <f>申し込み表!N53</f>
        <v/>
      </c>
      <c r="H88" s="97" t="str">
        <f>申し込み表!E53&amp;""</f>
        <v/>
      </c>
      <c r="I88" s="98" t="str">
        <f>申し込み表!G53&amp;""</f>
        <v/>
      </c>
      <c r="J88" s="98" t="str">
        <f>申し込み表!J53&amp;""</f>
        <v/>
      </c>
      <c r="K88" s="98" t="str">
        <f>申し込み表!K53&amp;""</f>
        <v/>
      </c>
    </row>
    <row r="89" spans="1:11" x14ac:dyDescent="0.15">
      <c r="A89" t="str">
        <f t="shared" si="0"/>
        <v/>
      </c>
      <c r="B89" s="97">
        <f>申し込み表!$D$3</f>
        <v>0</v>
      </c>
      <c r="C89" s="97" t="str">
        <f>IF(申し込み表!$D$4="小学男子","小学",IF(申し込み表!$D$4="中学男子","中学","一般"))</f>
        <v>一般</v>
      </c>
      <c r="D89" s="97" t="s">
        <v>2060</v>
      </c>
      <c r="E89" s="97" t="str">
        <f>申し込み表!B54&amp;""</f>
        <v/>
      </c>
      <c r="F89" s="97" t="str">
        <f>申し込み表!C54&amp;""</f>
        <v/>
      </c>
      <c r="G89" s="97" t="str">
        <f>申し込み表!N54</f>
        <v/>
      </c>
      <c r="H89" s="97" t="str">
        <f>申し込み表!E54&amp;""</f>
        <v/>
      </c>
      <c r="I89" s="98" t="str">
        <f>申し込み表!G54&amp;""</f>
        <v/>
      </c>
      <c r="J89" s="98" t="str">
        <f>申し込み表!J54&amp;""</f>
        <v/>
      </c>
      <c r="K89" s="98" t="str">
        <f>申し込み表!K54&amp;""</f>
        <v/>
      </c>
    </row>
    <row r="90" spans="1:11" x14ac:dyDescent="0.15">
      <c r="A90" t="str">
        <f t="shared" si="0"/>
        <v/>
      </c>
      <c r="B90" s="97">
        <f>申し込み表!$D$3</f>
        <v>0</v>
      </c>
      <c r="C90" s="97" t="str">
        <f>IF(申し込み表!$D$4="小学男子","小学",IF(申し込み表!$D$4="中学男子","中学","一般"))</f>
        <v>一般</v>
      </c>
      <c r="D90" s="97" t="s">
        <v>2060</v>
      </c>
      <c r="E90" s="97" t="str">
        <f>申し込み表!B55&amp;""</f>
        <v/>
      </c>
      <c r="F90" s="97" t="str">
        <f>申し込み表!C55&amp;""</f>
        <v/>
      </c>
      <c r="G90" s="97" t="str">
        <f>申し込み表!N55</f>
        <v/>
      </c>
      <c r="H90" s="97" t="str">
        <f>申し込み表!E55&amp;""</f>
        <v/>
      </c>
      <c r="I90" s="98" t="str">
        <f>申し込み表!G55&amp;""</f>
        <v/>
      </c>
      <c r="J90" s="98" t="str">
        <f>申し込み表!J55&amp;""</f>
        <v/>
      </c>
      <c r="K90" s="98" t="str">
        <f>申し込み表!K55&amp;""</f>
        <v/>
      </c>
    </row>
    <row r="91" spans="1:11" x14ac:dyDescent="0.15">
      <c r="A91" t="str">
        <f t="shared" si="0"/>
        <v/>
      </c>
      <c r="B91" s="97">
        <f>申し込み表!$D$3</f>
        <v>0</v>
      </c>
      <c r="C91" s="97" t="str">
        <f>IF(申し込み表!$D$4="小学男子","小学",IF(申し込み表!$D$4="中学男子","中学","一般"))</f>
        <v>一般</v>
      </c>
      <c r="D91" s="97" t="s">
        <v>2060</v>
      </c>
      <c r="E91" s="97" t="str">
        <f>申し込み表!B11&amp;""</f>
        <v/>
      </c>
      <c r="F91" s="97" t="str">
        <f>申し込み表!C11&amp;""</f>
        <v/>
      </c>
      <c r="G91" s="97" t="str">
        <f>申し込み表!N11</f>
        <v/>
      </c>
      <c r="H91" s="97" t="str">
        <f>申し込み表!E11&amp;""</f>
        <v/>
      </c>
      <c r="I91" s="98" t="str">
        <f>申し込み表!G11&amp;""</f>
        <v/>
      </c>
      <c r="J91" s="98" t="str">
        <f>申し込み表!L11&amp;""</f>
        <v/>
      </c>
      <c r="K91" s="98" t="str">
        <f>申し込み表!M11&amp;""</f>
        <v/>
      </c>
    </row>
    <row r="92" spans="1:11" x14ac:dyDescent="0.15">
      <c r="A92" t="str">
        <f t="shared" si="0"/>
        <v/>
      </c>
      <c r="B92" s="97">
        <f>申し込み表!$D$3</f>
        <v>0</v>
      </c>
      <c r="C92" s="97" t="str">
        <f>IF(申し込み表!$D$4="小学男子","小学",IF(申し込み表!$D$4="中学男子","中学","一般"))</f>
        <v>一般</v>
      </c>
      <c r="D92" s="97" t="s">
        <v>2060</v>
      </c>
      <c r="E92" s="97" t="str">
        <f>申し込み表!B12&amp;""</f>
        <v/>
      </c>
      <c r="F92" s="97" t="str">
        <f>申し込み表!C12&amp;""</f>
        <v/>
      </c>
      <c r="G92" s="97" t="str">
        <f>申し込み表!N12</f>
        <v/>
      </c>
      <c r="H92" s="97" t="str">
        <f>申し込み表!E12&amp;""</f>
        <v/>
      </c>
      <c r="I92" s="98" t="str">
        <f>申し込み表!G12&amp;""</f>
        <v/>
      </c>
      <c r="J92" s="98" t="str">
        <f>申し込み表!L12&amp;""</f>
        <v/>
      </c>
      <c r="K92" s="98" t="str">
        <f>申し込み表!M12&amp;""</f>
        <v/>
      </c>
    </row>
    <row r="93" spans="1:11" x14ac:dyDescent="0.15">
      <c r="A93" t="str">
        <f t="shared" si="0"/>
        <v/>
      </c>
      <c r="B93" s="97">
        <f>申し込み表!$D$3</f>
        <v>0</v>
      </c>
      <c r="C93" s="97" t="str">
        <f>IF(申し込み表!$D$4="小学男子","小学",IF(申し込み表!$D$4="中学男子","中学","一般"))</f>
        <v>一般</v>
      </c>
      <c r="D93" s="97" t="s">
        <v>2060</v>
      </c>
      <c r="E93" s="97" t="str">
        <f>申し込み表!B13&amp;""</f>
        <v/>
      </c>
      <c r="F93" s="97" t="str">
        <f>申し込み表!C13&amp;""</f>
        <v/>
      </c>
      <c r="G93" s="97" t="str">
        <f>申し込み表!N13</f>
        <v/>
      </c>
      <c r="H93" s="97" t="str">
        <f>申し込み表!E13&amp;""</f>
        <v/>
      </c>
      <c r="I93" s="98" t="str">
        <f>申し込み表!G13&amp;""</f>
        <v/>
      </c>
      <c r="J93" s="98" t="str">
        <f>申し込み表!L13&amp;""</f>
        <v/>
      </c>
      <c r="K93" s="98" t="str">
        <f>申し込み表!M13&amp;""</f>
        <v/>
      </c>
    </row>
    <row r="94" spans="1:11" x14ac:dyDescent="0.15">
      <c r="A94" t="str">
        <f t="shared" si="0"/>
        <v/>
      </c>
      <c r="B94" s="97">
        <f>申し込み表!$D$3</f>
        <v>0</v>
      </c>
      <c r="C94" s="97" t="str">
        <f>IF(申し込み表!$D$4="小学男子","小学",IF(申し込み表!$D$4="中学男子","中学","一般"))</f>
        <v>一般</v>
      </c>
      <c r="D94" s="97" t="s">
        <v>2060</v>
      </c>
      <c r="E94" s="97" t="str">
        <f>申し込み表!B14&amp;""</f>
        <v/>
      </c>
      <c r="F94" s="97" t="str">
        <f>申し込み表!C14&amp;""</f>
        <v/>
      </c>
      <c r="G94" s="97" t="str">
        <f>申し込み表!N14</f>
        <v/>
      </c>
      <c r="H94" s="97" t="str">
        <f>申し込み表!E14&amp;""</f>
        <v/>
      </c>
      <c r="I94" s="98" t="str">
        <f>申し込み表!G14&amp;""</f>
        <v/>
      </c>
      <c r="J94" s="98" t="str">
        <f>申し込み表!L14&amp;""</f>
        <v/>
      </c>
      <c r="K94" s="98" t="str">
        <f>申し込み表!M14&amp;""</f>
        <v/>
      </c>
    </row>
    <row r="95" spans="1:11" x14ac:dyDescent="0.15">
      <c r="A95" t="str">
        <f t="shared" si="0"/>
        <v/>
      </c>
      <c r="B95" s="97">
        <f>申し込み表!$D$3</f>
        <v>0</v>
      </c>
      <c r="C95" s="97" t="str">
        <f>IF(申し込み表!$D$4="小学男子","小学",IF(申し込み表!$D$4="中学男子","中学","一般"))</f>
        <v>一般</v>
      </c>
      <c r="D95" s="97" t="s">
        <v>2060</v>
      </c>
      <c r="E95" s="97" t="str">
        <f>申し込み表!B15&amp;""</f>
        <v/>
      </c>
      <c r="F95" s="97" t="str">
        <f>申し込み表!C15&amp;""</f>
        <v/>
      </c>
      <c r="G95" s="97" t="str">
        <f>申し込み表!N15</f>
        <v/>
      </c>
      <c r="H95" s="97" t="str">
        <f>申し込み表!E15&amp;""</f>
        <v/>
      </c>
      <c r="I95" s="98" t="str">
        <f>申し込み表!G15&amp;""</f>
        <v/>
      </c>
      <c r="J95" s="98" t="str">
        <f>申し込み表!L15&amp;""</f>
        <v/>
      </c>
      <c r="K95" s="98" t="str">
        <f>申し込み表!M15&amp;""</f>
        <v/>
      </c>
    </row>
    <row r="96" spans="1:11" x14ac:dyDescent="0.15">
      <c r="A96" t="str">
        <f t="shared" si="0"/>
        <v/>
      </c>
      <c r="B96" s="97">
        <f>申し込み表!$D$3</f>
        <v>0</v>
      </c>
      <c r="C96" s="97" t="str">
        <f>IF(申し込み表!$D$4="小学男子","小学",IF(申し込み表!$D$4="中学男子","中学","一般"))</f>
        <v>一般</v>
      </c>
      <c r="D96" s="97" t="s">
        <v>2060</v>
      </c>
      <c r="E96" s="97" t="str">
        <f>申し込み表!B16&amp;""</f>
        <v/>
      </c>
      <c r="F96" s="97" t="str">
        <f>申し込み表!C16&amp;""</f>
        <v/>
      </c>
      <c r="G96" s="97" t="str">
        <f>申し込み表!N16</f>
        <v/>
      </c>
      <c r="H96" s="97" t="str">
        <f>申し込み表!E16&amp;""</f>
        <v/>
      </c>
      <c r="I96" s="98" t="str">
        <f>申し込み表!G16&amp;""</f>
        <v/>
      </c>
      <c r="J96" s="98" t="str">
        <f>申し込み表!L16&amp;""</f>
        <v/>
      </c>
      <c r="K96" s="98" t="str">
        <f>申し込み表!M16&amp;""</f>
        <v/>
      </c>
    </row>
    <row r="97" spans="1:11" x14ac:dyDescent="0.15">
      <c r="A97" t="str">
        <f t="shared" si="0"/>
        <v/>
      </c>
      <c r="B97" s="97">
        <f>申し込み表!$D$3</f>
        <v>0</v>
      </c>
      <c r="C97" s="97" t="str">
        <f>IF(申し込み表!$D$4="小学男子","小学",IF(申し込み表!$D$4="中学男子","中学","一般"))</f>
        <v>一般</v>
      </c>
      <c r="D97" s="97" t="s">
        <v>2060</v>
      </c>
      <c r="E97" s="97" t="str">
        <f>申し込み表!B17&amp;""</f>
        <v/>
      </c>
      <c r="F97" s="97" t="str">
        <f>申し込み表!C17&amp;""</f>
        <v/>
      </c>
      <c r="G97" s="97" t="str">
        <f>申し込み表!N17</f>
        <v/>
      </c>
      <c r="H97" s="97" t="str">
        <f>申し込み表!E17&amp;""</f>
        <v/>
      </c>
      <c r="I97" s="98" t="str">
        <f>申し込み表!G17&amp;""</f>
        <v/>
      </c>
      <c r="J97" s="98" t="str">
        <f>申し込み表!L17&amp;""</f>
        <v/>
      </c>
      <c r="K97" s="98" t="str">
        <f>申し込み表!M17&amp;""</f>
        <v/>
      </c>
    </row>
    <row r="98" spans="1:11" x14ac:dyDescent="0.15">
      <c r="A98" t="str">
        <f t="shared" si="0"/>
        <v/>
      </c>
      <c r="B98" s="97">
        <f>申し込み表!$D$3</f>
        <v>0</v>
      </c>
      <c r="C98" s="97" t="str">
        <f>IF(申し込み表!$D$4="小学男子","小学",IF(申し込み表!$D$4="中学男子","中学","一般"))</f>
        <v>一般</v>
      </c>
      <c r="D98" s="97" t="s">
        <v>2060</v>
      </c>
      <c r="E98" s="97" t="str">
        <f>申し込み表!B18&amp;""</f>
        <v/>
      </c>
      <c r="F98" s="97" t="str">
        <f>申し込み表!C18&amp;""</f>
        <v/>
      </c>
      <c r="G98" s="97" t="str">
        <f>申し込み表!N18</f>
        <v/>
      </c>
      <c r="H98" s="97" t="str">
        <f>申し込み表!E18&amp;""</f>
        <v/>
      </c>
      <c r="I98" s="98" t="str">
        <f>申し込み表!G18&amp;""</f>
        <v/>
      </c>
      <c r="J98" s="98" t="str">
        <f>申し込み表!L18&amp;""</f>
        <v/>
      </c>
      <c r="K98" s="98" t="str">
        <f>申し込み表!M18&amp;""</f>
        <v/>
      </c>
    </row>
    <row r="99" spans="1:11" x14ac:dyDescent="0.15">
      <c r="A99" t="str">
        <f t="shared" si="0"/>
        <v/>
      </c>
      <c r="B99" s="97">
        <f>申し込み表!$D$3</f>
        <v>0</v>
      </c>
      <c r="C99" s="97" t="str">
        <f>IF(申し込み表!$D$4="小学男子","小学",IF(申し込み表!$D$4="中学男子","中学","一般"))</f>
        <v>一般</v>
      </c>
      <c r="D99" s="97" t="s">
        <v>2060</v>
      </c>
      <c r="E99" s="97" t="str">
        <f>申し込み表!B19&amp;""</f>
        <v/>
      </c>
      <c r="F99" s="97" t="str">
        <f>申し込み表!C19&amp;""</f>
        <v/>
      </c>
      <c r="G99" s="97" t="str">
        <f>申し込み表!N19</f>
        <v/>
      </c>
      <c r="H99" s="97" t="str">
        <f>申し込み表!E19&amp;""</f>
        <v/>
      </c>
      <c r="I99" s="98" t="str">
        <f>申し込み表!G19&amp;""</f>
        <v/>
      </c>
      <c r="J99" s="98" t="str">
        <f>申し込み表!L19&amp;""</f>
        <v/>
      </c>
      <c r="K99" s="98" t="str">
        <f>申し込み表!M19&amp;""</f>
        <v/>
      </c>
    </row>
    <row r="100" spans="1:11" x14ac:dyDescent="0.15">
      <c r="A100" t="str">
        <f t="shared" si="0"/>
        <v/>
      </c>
      <c r="B100" s="97">
        <f>申し込み表!$D$3</f>
        <v>0</v>
      </c>
      <c r="C100" s="97" t="str">
        <f>IF(申し込み表!$D$4="小学男子","小学",IF(申し込み表!$D$4="中学男子","中学","一般"))</f>
        <v>一般</v>
      </c>
      <c r="D100" s="97" t="s">
        <v>2060</v>
      </c>
      <c r="E100" s="97" t="str">
        <f>申し込み表!B20&amp;""</f>
        <v/>
      </c>
      <c r="F100" s="97" t="str">
        <f>申し込み表!C20&amp;""</f>
        <v/>
      </c>
      <c r="G100" s="97" t="str">
        <f>申し込み表!N20</f>
        <v/>
      </c>
      <c r="H100" s="97" t="str">
        <f>申し込み表!E20&amp;""</f>
        <v/>
      </c>
      <c r="I100" s="98" t="str">
        <f>申し込み表!G20&amp;""</f>
        <v/>
      </c>
      <c r="J100" s="98" t="str">
        <f>申し込み表!L20&amp;""</f>
        <v/>
      </c>
      <c r="K100" s="98" t="str">
        <f>申し込み表!M20&amp;""</f>
        <v/>
      </c>
    </row>
    <row r="101" spans="1:11" x14ac:dyDescent="0.15">
      <c r="A101" t="str">
        <f t="shared" si="0"/>
        <v/>
      </c>
      <c r="B101" s="97">
        <f>申し込み表!$D$3</f>
        <v>0</v>
      </c>
      <c r="C101" s="97" t="str">
        <f>IF(申し込み表!$D$4="小学男子","小学",IF(申し込み表!$D$4="中学男子","中学","一般"))</f>
        <v>一般</v>
      </c>
      <c r="D101" s="97" t="s">
        <v>2060</v>
      </c>
      <c r="E101" s="97" t="str">
        <f>申し込み表!B21&amp;""</f>
        <v/>
      </c>
      <c r="F101" s="97" t="str">
        <f>申し込み表!C21&amp;""</f>
        <v/>
      </c>
      <c r="G101" s="97" t="str">
        <f>申し込み表!N21</f>
        <v/>
      </c>
      <c r="H101" s="97" t="str">
        <f>申し込み表!E21&amp;""</f>
        <v/>
      </c>
      <c r="I101" s="98" t="str">
        <f>申し込み表!G21&amp;""</f>
        <v/>
      </c>
      <c r="J101" s="98" t="str">
        <f>申し込み表!L21&amp;""</f>
        <v/>
      </c>
      <c r="K101" s="98" t="str">
        <f>申し込み表!M21&amp;""</f>
        <v/>
      </c>
    </row>
    <row r="102" spans="1:11" x14ac:dyDescent="0.15">
      <c r="A102" t="str">
        <f t="shared" si="0"/>
        <v/>
      </c>
      <c r="B102" s="97">
        <f>申し込み表!$D$3</f>
        <v>0</v>
      </c>
      <c r="C102" s="97" t="str">
        <f>IF(申し込み表!$D$4="小学男子","小学",IF(申し込み表!$D$4="中学男子","中学","一般"))</f>
        <v>一般</v>
      </c>
      <c r="D102" s="97" t="s">
        <v>2060</v>
      </c>
      <c r="E102" s="97" t="str">
        <f>申し込み表!B22&amp;""</f>
        <v/>
      </c>
      <c r="F102" s="97" t="str">
        <f>申し込み表!C22&amp;""</f>
        <v/>
      </c>
      <c r="G102" s="97" t="str">
        <f>申し込み表!N22</f>
        <v/>
      </c>
      <c r="H102" s="97" t="str">
        <f>申し込み表!E22&amp;""</f>
        <v/>
      </c>
      <c r="I102" s="98" t="str">
        <f>申し込み表!G22&amp;""</f>
        <v/>
      </c>
      <c r="J102" s="98" t="str">
        <f>申し込み表!L22&amp;""</f>
        <v/>
      </c>
      <c r="K102" s="98" t="str">
        <f>申し込み表!M22&amp;""</f>
        <v/>
      </c>
    </row>
    <row r="103" spans="1:11" x14ac:dyDescent="0.15">
      <c r="A103" t="str">
        <f t="shared" si="0"/>
        <v/>
      </c>
      <c r="B103" s="97">
        <f>申し込み表!$D$3</f>
        <v>0</v>
      </c>
      <c r="C103" s="97" t="str">
        <f>IF(申し込み表!$D$4="小学男子","小学",IF(申し込み表!$D$4="中学男子","中学","一般"))</f>
        <v>一般</v>
      </c>
      <c r="D103" s="97" t="s">
        <v>2060</v>
      </c>
      <c r="E103" s="97" t="str">
        <f>申し込み表!B23&amp;""</f>
        <v/>
      </c>
      <c r="F103" s="97" t="str">
        <f>申し込み表!C23&amp;""</f>
        <v/>
      </c>
      <c r="G103" s="97" t="str">
        <f>申し込み表!N23</f>
        <v/>
      </c>
      <c r="H103" s="97" t="str">
        <f>申し込み表!E23&amp;""</f>
        <v/>
      </c>
      <c r="I103" s="98" t="str">
        <f>申し込み表!G23&amp;""</f>
        <v/>
      </c>
      <c r="J103" s="98" t="str">
        <f>申し込み表!L23&amp;""</f>
        <v/>
      </c>
      <c r="K103" s="98" t="str">
        <f>申し込み表!M23&amp;""</f>
        <v/>
      </c>
    </row>
    <row r="104" spans="1:11" x14ac:dyDescent="0.15">
      <c r="A104" t="str">
        <f t="shared" si="0"/>
        <v/>
      </c>
      <c r="B104" s="97">
        <f>申し込み表!$D$3</f>
        <v>0</v>
      </c>
      <c r="C104" s="97" t="str">
        <f>IF(申し込み表!$D$4="小学男子","小学",IF(申し込み表!$D$4="中学男子","中学","一般"))</f>
        <v>一般</v>
      </c>
      <c r="D104" s="97" t="s">
        <v>2060</v>
      </c>
      <c r="E104" s="97" t="str">
        <f>申し込み表!B24&amp;""</f>
        <v/>
      </c>
      <c r="F104" s="97" t="str">
        <f>申し込み表!C24&amp;""</f>
        <v/>
      </c>
      <c r="G104" s="97" t="str">
        <f>申し込み表!N24</f>
        <v/>
      </c>
      <c r="H104" s="97" t="str">
        <f>申し込み表!E24&amp;""</f>
        <v/>
      </c>
      <c r="I104" s="98" t="str">
        <f>申し込み表!G24&amp;""</f>
        <v/>
      </c>
      <c r="J104" s="98" t="str">
        <f>申し込み表!L24&amp;""</f>
        <v/>
      </c>
      <c r="K104" s="98" t="str">
        <f>申し込み表!M24&amp;""</f>
        <v/>
      </c>
    </row>
    <row r="105" spans="1:11" x14ac:dyDescent="0.15">
      <c r="A105" t="str">
        <f t="shared" si="0"/>
        <v/>
      </c>
      <c r="B105" s="97">
        <f>申し込み表!$D$3</f>
        <v>0</v>
      </c>
      <c r="C105" s="97" t="str">
        <f>IF(申し込み表!$D$4="小学男子","小学",IF(申し込み表!$D$4="中学男子","中学","一般"))</f>
        <v>一般</v>
      </c>
      <c r="D105" s="97" t="s">
        <v>2060</v>
      </c>
      <c r="E105" s="97" t="str">
        <f>申し込み表!B25&amp;""</f>
        <v/>
      </c>
      <c r="F105" s="97" t="str">
        <f>申し込み表!C25&amp;""</f>
        <v/>
      </c>
      <c r="G105" s="97" t="str">
        <f>申し込み表!N25</f>
        <v/>
      </c>
      <c r="H105" s="97" t="str">
        <f>申し込み表!E25&amp;""</f>
        <v/>
      </c>
      <c r="I105" s="98" t="str">
        <f>申し込み表!G25&amp;""</f>
        <v/>
      </c>
      <c r="J105" s="98" t="str">
        <f>申し込み表!L25&amp;""</f>
        <v/>
      </c>
      <c r="K105" s="98" t="str">
        <f>申し込み表!M25&amp;""</f>
        <v/>
      </c>
    </row>
    <row r="106" spans="1:11" x14ac:dyDescent="0.15">
      <c r="A106" t="str">
        <f t="shared" si="0"/>
        <v/>
      </c>
      <c r="B106" s="97">
        <f>申し込み表!$D$3</f>
        <v>0</v>
      </c>
      <c r="C106" s="97" t="str">
        <f>IF(申し込み表!$D$4="小学男子","小学",IF(申し込み表!$D$4="中学男子","中学","一般"))</f>
        <v>一般</v>
      </c>
      <c r="D106" s="97" t="s">
        <v>2060</v>
      </c>
      <c r="E106" s="97" t="str">
        <f>申し込み表!B26&amp;""</f>
        <v/>
      </c>
      <c r="F106" s="97" t="str">
        <f>申し込み表!C26&amp;""</f>
        <v/>
      </c>
      <c r="G106" s="97" t="str">
        <f>申し込み表!N26</f>
        <v/>
      </c>
      <c r="H106" s="97" t="str">
        <f>申し込み表!E26&amp;""</f>
        <v/>
      </c>
      <c r="I106" s="98" t="str">
        <f>申し込み表!G26&amp;""</f>
        <v/>
      </c>
      <c r="J106" s="98" t="str">
        <f>申し込み表!L26&amp;""</f>
        <v/>
      </c>
      <c r="K106" s="98" t="str">
        <f>申し込み表!M26&amp;""</f>
        <v/>
      </c>
    </row>
    <row r="107" spans="1:11" x14ac:dyDescent="0.15">
      <c r="A107" t="str">
        <f t="shared" si="0"/>
        <v/>
      </c>
      <c r="B107" s="97">
        <f>申し込み表!$D$3</f>
        <v>0</v>
      </c>
      <c r="C107" s="97" t="str">
        <f>IF(申し込み表!$D$4="小学男子","小学",IF(申し込み表!$D$4="中学男子","中学","一般"))</f>
        <v>一般</v>
      </c>
      <c r="D107" s="97" t="s">
        <v>2060</v>
      </c>
      <c r="E107" s="97" t="str">
        <f>申し込み表!B27&amp;""</f>
        <v/>
      </c>
      <c r="F107" s="97" t="str">
        <f>申し込み表!C27&amp;""</f>
        <v/>
      </c>
      <c r="G107" s="97" t="str">
        <f>申し込み表!N27</f>
        <v/>
      </c>
      <c r="H107" s="97" t="str">
        <f>申し込み表!E27&amp;""</f>
        <v/>
      </c>
      <c r="I107" s="98" t="str">
        <f>申し込み表!G27&amp;""</f>
        <v/>
      </c>
      <c r="J107" s="98" t="str">
        <f>申し込み表!L27&amp;""</f>
        <v/>
      </c>
      <c r="K107" s="98" t="str">
        <f>申し込み表!M27&amp;""</f>
        <v/>
      </c>
    </row>
    <row r="108" spans="1:11" x14ac:dyDescent="0.15">
      <c r="A108" t="str">
        <f t="shared" si="0"/>
        <v/>
      </c>
      <c r="B108" s="97">
        <f>申し込み表!$D$3</f>
        <v>0</v>
      </c>
      <c r="C108" s="97" t="str">
        <f>IF(申し込み表!$D$4="小学男子","小学",IF(申し込み表!$D$4="中学男子","中学","一般"))</f>
        <v>一般</v>
      </c>
      <c r="D108" s="97" t="s">
        <v>2060</v>
      </c>
      <c r="E108" s="97" t="str">
        <f>申し込み表!B28&amp;""</f>
        <v/>
      </c>
      <c r="F108" s="97" t="str">
        <f>申し込み表!C28&amp;""</f>
        <v/>
      </c>
      <c r="G108" s="97" t="str">
        <f>申し込み表!N28</f>
        <v/>
      </c>
      <c r="H108" s="97" t="str">
        <f>申し込み表!E28&amp;""</f>
        <v/>
      </c>
      <c r="I108" s="98" t="str">
        <f>申し込み表!G28&amp;""</f>
        <v/>
      </c>
      <c r="J108" s="98" t="str">
        <f>申し込み表!L28&amp;""</f>
        <v/>
      </c>
      <c r="K108" s="98" t="str">
        <f>申し込み表!M28&amp;""</f>
        <v/>
      </c>
    </row>
    <row r="109" spans="1:11" x14ac:dyDescent="0.15">
      <c r="A109" t="str">
        <f t="shared" si="0"/>
        <v/>
      </c>
      <c r="B109" s="97">
        <f>申し込み表!$D$3</f>
        <v>0</v>
      </c>
      <c r="C109" s="97" t="str">
        <f>IF(申し込み表!$D$4="小学男子","小学",IF(申し込み表!$D$4="中学男子","中学","一般"))</f>
        <v>一般</v>
      </c>
      <c r="D109" s="97" t="s">
        <v>2060</v>
      </c>
      <c r="E109" s="97" t="str">
        <f>申し込み表!B29&amp;""</f>
        <v/>
      </c>
      <c r="F109" s="97" t="str">
        <f>申し込み表!C29&amp;""</f>
        <v/>
      </c>
      <c r="G109" s="97" t="str">
        <f>申し込み表!N29</f>
        <v/>
      </c>
      <c r="H109" s="97" t="str">
        <f>申し込み表!E29&amp;""</f>
        <v/>
      </c>
      <c r="I109" s="98" t="str">
        <f>申し込み表!G29&amp;""</f>
        <v/>
      </c>
      <c r="J109" s="98" t="str">
        <f>申し込み表!L29&amp;""</f>
        <v/>
      </c>
      <c r="K109" s="98" t="str">
        <f>申し込み表!M29&amp;""</f>
        <v/>
      </c>
    </row>
    <row r="110" spans="1:11" x14ac:dyDescent="0.15">
      <c r="A110" t="str">
        <f t="shared" si="0"/>
        <v/>
      </c>
      <c r="B110" s="97">
        <f>申し込み表!$D$3</f>
        <v>0</v>
      </c>
      <c r="C110" s="97" t="str">
        <f>IF(申し込み表!$D$4="小学男子","小学",IF(申し込み表!$D$4="中学男子","中学","一般"))</f>
        <v>一般</v>
      </c>
      <c r="D110" s="97" t="s">
        <v>2060</v>
      </c>
      <c r="E110" s="97" t="str">
        <f>申し込み表!B30&amp;""</f>
        <v/>
      </c>
      <c r="F110" s="97" t="str">
        <f>申し込み表!C30&amp;""</f>
        <v/>
      </c>
      <c r="G110" s="97" t="str">
        <f>申し込み表!N30</f>
        <v/>
      </c>
      <c r="H110" s="97" t="str">
        <f>申し込み表!E30&amp;""</f>
        <v/>
      </c>
      <c r="I110" s="98" t="str">
        <f>申し込み表!G30&amp;""</f>
        <v/>
      </c>
      <c r="J110" s="98" t="str">
        <f>申し込み表!L30&amp;""</f>
        <v/>
      </c>
      <c r="K110" s="98" t="str">
        <f>申し込み表!M30&amp;""</f>
        <v/>
      </c>
    </row>
    <row r="111" spans="1:11" x14ac:dyDescent="0.15">
      <c r="A111" t="str">
        <f t="shared" ref="A111:A135" si="1">IF(J111="","","o")</f>
        <v/>
      </c>
      <c r="B111" s="97">
        <f>申し込み表!$D$3</f>
        <v>0</v>
      </c>
      <c r="C111" s="97" t="str">
        <f>IF(申し込み表!$D$4="小学男子","小学",IF(申し込み表!$D$4="中学男子","中学","一般"))</f>
        <v>一般</v>
      </c>
      <c r="D111" s="97" t="s">
        <v>2060</v>
      </c>
      <c r="E111" s="97" t="str">
        <f>申し込み表!B31&amp;""</f>
        <v/>
      </c>
      <c r="F111" s="97" t="str">
        <f>申し込み表!C31&amp;""</f>
        <v/>
      </c>
      <c r="G111" s="97" t="str">
        <f>申し込み表!N31</f>
        <v/>
      </c>
      <c r="H111" s="97" t="str">
        <f>申し込み表!E31&amp;""</f>
        <v/>
      </c>
      <c r="I111" s="98" t="str">
        <f>申し込み表!G31&amp;""</f>
        <v/>
      </c>
      <c r="J111" s="98" t="str">
        <f>申し込み表!L31&amp;""</f>
        <v/>
      </c>
      <c r="K111" s="98" t="str">
        <f>申し込み表!M31&amp;""</f>
        <v/>
      </c>
    </row>
    <row r="112" spans="1:11" x14ac:dyDescent="0.15">
      <c r="A112" t="str">
        <f t="shared" si="1"/>
        <v/>
      </c>
      <c r="B112" s="97">
        <f>申し込み表!$D$3</f>
        <v>0</v>
      </c>
      <c r="C112" s="97" t="str">
        <f>IF(申し込み表!$D$4="小学男子","小学",IF(申し込み表!$D$4="中学男子","中学","一般"))</f>
        <v>一般</v>
      </c>
      <c r="D112" s="97" t="s">
        <v>2060</v>
      </c>
      <c r="E112" s="97" t="str">
        <f>申し込み表!B32&amp;""</f>
        <v/>
      </c>
      <c r="F112" s="97" t="str">
        <f>申し込み表!C32&amp;""</f>
        <v/>
      </c>
      <c r="G112" s="97" t="str">
        <f>申し込み表!N32</f>
        <v/>
      </c>
      <c r="H112" s="97" t="str">
        <f>申し込み表!E32&amp;""</f>
        <v/>
      </c>
      <c r="I112" s="98" t="str">
        <f>申し込み表!G32&amp;""</f>
        <v/>
      </c>
      <c r="J112" s="98" t="str">
        <f>申し込み表!L32&amp;""</f>
        <v/>
      </c>
      <c r="K112" s="98" t="str">
        <f>申し込み表!M32&amp;""</f>
        <v/>
      </c>
    </row>
    <row r="113" spans="1:11" x14ac:dyDescent="0.15">
      <c r="A113" t="str">
        <f t="shared" si="1"/>
        <v/>
      </c>
      <c r="B113" s="97">
        <f>申し込み表!$D$3</f>
        <v>0</v>
      </c>
      <c r="C113" s="97" t="str">
        <f>IF(申し込み表!$D$4="小学男子","小学",IF(申し込み表!$D$4="中学男子","中学","一般"))</f>
        <v>一般</v>
      </c>
      <c r="D113" s="97" t="s">
        <v>2060</v>
      </c>
      <c r="E113" s="97" t="str">
        <f>申し込み表!B33&amp;""</f>
        <v/>
      </c>
      <c r="F113" s="97" t="str">
        <f>申し込み表!C33&amp;""</f>
        <v/>
      </c>
      <c r="G113" s="97" t="str">
        <f>申し込み表!N33</f>
        <v/>
      </c>
      <c r="H113" s="97" t="str">
        <f>申し込み表!E33&amp;""</f>
        <v/>
      </c>
      <c r="I113" s="98" t="str">
        <f>申し込み表!G33&amp;""</f>
        <v/>
      </c>
      <c r="J113" s="98" t="str">
        <f>申し込み表!L33&amp;""</f>
        <v/>
      </c>
      <c r="K113" s="98" t="str">
        <f>申し込み表!M33&amp;""</f>
        <v/>
      </c>
    </row>
    <row r="114" spans="1:11" x14ac:dyDescent="0.15">
      <c r="A114" t="str">
        <f t="shared" si="1"/>
        <v/>
      </c>
      <c r="B114" s="97">
        <f>申し込み表!$D$3</f>
        <v>0</v>
      </c>
      <c r="C114" s="97" t="str">
        <f>IF(申し込み表!$D$4="小学男子","小学",IF(申し込み表!$D$4="中学男子","中学","一般"))</f>
        <v>一般</v>
      </c>
      <c r="D114" s="97" t="s">
        <v>2060</v>
      </c>
      <c r="E114" s="97" t="str">
        <f>申し込み表!B34&amp;""</f>
        <v/>
      </c>
      <c r="F114" s="97" t="str">
        <f>申し込み表!C34&amp;""</f>
        <v/>
      </c>
      <c r="G114" s="97" t="str">
        <f>申し込み表!N34</f>
        <v/>
      </c>
      <c r="H114" s="97" t="str">
        <f>申し込み表!E34&amp;""</f>
        <v/>
      </c>
      <c r="I114" s="98" t="str">
        <f>申し込み表!G34&amp;""</f>
        <v/>
      </c>
      <c r="J114" s="98" t="str">
        <f>申し込み表!L34&amp;""</f>
        <v/>
      </c>
      <c r="K114" s="98" t="str">
        <f>申し込み表!M34&amp;""</f>
        <v/>
      </c>
    </row>
    <row r="115" spans="1:11" x14ac:dyDescent="0.15">
      <c r="A115" t="str">
        <f t="shared" si="1"/>
        <v/>
      </c>
      <c r="B115" s="97">
        <f>申し込み表!$D$3</f>
        <v>0</v>
      </c>
      <c r="C115" s="97" t="str">
        <f>IF(申し込み表!$D$4="小学男子","小学",IF(申し込み表!$D$4="中学男子","中学","一般"))</f>
        <v>一般</v>
      </c>
      <c r="D115" s="97" t="s">
        <v>2060</v>
      </c>
      <c r="E115" s="97" t="str">
        <f>申し込み表!B35&amp;""</f>
        <v/>
      </c>
      <c r="F115" s="97" t="str">
        <f>申し込み表!C35&amp;""</f>
        <v/>
      </c>
      <c r="G115" s="97" t="str">
        <f>申し込み表!N35</f>
        <v/>
      </c>
      <c r="H115" s="97" t="str">
        <f>申し込み表!E35&amp;""</f>
        <v/>
      </c>
      <c r="I115" s="98" t="str">
        <f>申し込み表!G35&amp;""</f>
        <v/>
      </c>
      <c r="J115" s="98" t="str">
        <f>申し込み表!L35&amp;""</f>
        <v/>
      </c>
      <c r="K115" s="98" t="str">
        <f>申し込み表!M35&amp;""</f>
        <v/>
      </c>
    </row>
    <row r="116" spans="1:11" x14ac:dyDescent="0.15">
      <c r="A116" t="str">
        <f t="shared" si="1"/>
        <v/>
      </c>
      <c r="B116" s="97">
        <f>申し込み表!$D$3</f>
        <v>0</v>
      </c>
      <c r="C116" s="97" t="str">
        <f>IF(申し込み表!$D$4="小学男子","小学",IF(申し込み表!$D$4="中学男子","中学","一般"))</f>
        <v>一般</v>
      </c>
      <c r="D116" s="97" t="s">
        <v>2060</v>
      </c>
      <c r="E116" s="97" t="str">
        <f>申し込み表!B36&amp;""</f>
        <v/>
      </c>
      <c r="F116" s="97" t="str">
        <f>申し込み表!C36&amp;""</f>
        <v/>
      </c>
      <c r="G116" s="97" t="str">
        <f>申し込み表!N36</f>
        <v/>
      </c>
      <c r="H116" s="97" t="str">
        <f>申し込み表!E36&amp;""</f>
        <v/>
      </c>
      <c r="I116" s="98" t="str">
        <f>申し込み表!G36&amp;""</f>
        <v/>
      </c>
      <c r="J116" s="98" t="str">
        <f>申し込み表!L36&amp;""</f>
        <v/>
      </c>
      <c r="K116" s="98" t="str">
        <f>申し込み表!M36&amp;""</f>
        <v/>
      </c>
    </row>
    <row r="117" spans="1:11" x14ac:dyDescent="0.15">
      <c r="A117" t="str">
        <f t="shared" si="1"/>
        <v/>
      </c>
      <c r="B117" s="97">
        <f>申し込み表!$D$3</f>
        <v>0</v>
      </c>
      <c r="C117" s="97" t="str">
        <f>IF(申し込み表!$D$4="小学男子","小学",IF(申し込み表!$D$4="中学男子","中学","一般"))</f>
        <v>一般</v>
      </c>
      <c r="D117" s="97" t="s">
        <v>2060</v>
      </c>
      <c r="E117" s="97" t="str">
        <f>申し込み表!B37&amp;""</f>
        <v/>
      </c>
      <c r="F117" s="97" t="str">
        <f>申し込み表!C37&amp;""</f>
        <v/>
      </c>
      <c r="G117" s="97" t="str">
        <f>申し込み表!N37</f>
        <v/>
      </c>
      <c r="H117" s="97" t="str">
        <f>申し込み表!E37&amp;""</f>
        <v/>
      </c>
      <c r="I117" s="98" t="str">
        <f>申し込み表!G37&amp;""</f>
        <v/>
      </c>
      <c r="J117" s="98" t="str">
        <f>申し込み表!L37&amp;""</f>
        <v/>
      </c>
      <c r="K117" s="98" t="str">
        <f>申し込み表!M37&amp;""</f>
        <v/>
      </c>
    </row>
    <row r="118" spans="1:11" x14ac:dyDescent="0.15">
      <c r="A118" t="str">
        <f t="shared" si="1"/>
        <v/>
      </c>
      <c r="B118" s="97">
        <f>申し込み表!$D$3</f>
        <v>0</v>
      </c>
      <c r="C118" s="97" t="str">
        <f>IF(申し込み表!$D$4="小学男子","小学",IF(申し込み表!$D$4="中学男子","中学","一般"))</f>
        <v>一般</v>
      </c>
      <c r="D118" s="97" t="s">
        <v>2060</v>
      </c>
      <c r="E118" s="97" t="str">
        <f>申し込み表!B38&amp;""</f>
        <v/>
      </c>
      <c r="F118" s="97" t="str">
        <f>申し込み表!C38&amp;""</f>
        <v/>
      </c>
      <c r="G118" s="97" t="str">
        <f>申し込み表!N38</f>
        <v/>
      </c>
      <c r="H118" s="97" t="str">
        <f>申し込み表!E38&amp;""</f>
        <v/>
      </c>
      <c r="I118" s="98" t="str">
        <f>申し込み表!G38&amp;""</f>
        <v/>
      </c>
      <c r="J118" s="98" t="str">
        <f>申し込み表!L38&amp;""</f>
        <v/>
      </c>
      <c r="K118" s="98" t="str">
        <f>申し込み表!M38&amp;""</f>
        <v/>
      </c>
    </row>
    <row r="119" spans="1:11" x14ac:dyDescent="0.15">
      <c r="A119" t="str">
        <f t="shared" si="1"/>
        <v/>
      </c>
      <c r="B119" s="97">
        <f>申し込み表!$D$3</f>
        <v>0</v>
      </c>
      <c r="C119" s="97" t="str">
        <f>IF(申し込み表!$D$4="小学男子","小学",IF(申し込み表!$D$4="中学男子","中学","一般"))</f>
        <v>一般</v>
      </c>
      <c r="D119" s="97" t="s">
        <v>2060</v>
      </c>
      <c r="E119" s="97" t="str">
        <f>申し込み表!B39&amp;""</f>
        <v/>
      </c>
      <c r="F119" s="97" t="str">
        <f>申し込み表!C39&amp;""</f>
        <v/>
      </c>
      <c r="G119" s="97" t="str">
        <f>申し込み表!N39</f>
        <v/>
      </c>
      <c r="H119" s="97" t="str">
        <f>申し込み表!E39&amp;""</f>
        <v/>
      </c>
      <c r="I119" s="98" t="str">
        <f>申し込み表!G39&amp;""</f>
        <v/>
      </c>
      <c r="J119" s="98" t="str">
        <f>申し込み表!L39&amp;""</f>
        <v/>
      </c>
      <c r="K119" s="98" t="str">
        <f>申し込み表!M39&amp;""</f>
        <v/>
      </c>
    </row>
    <row r="120" spans="1:11" x14ac:dyDescent="0.15">
      <c r="A120" t="str">
        <f t="shared" si="1"/>
        <v/>
      </c>
      <c r="B120" s="97">
        <f>申し込み表!$D$3</f>
        <v>0</v>
      </c>
      <c r="C120" s="97" t="str">
        <f>IF(申し込み表!$D$4="小学男子","小学",IF(申し込み表!$D$4="中学男子","中学","一般"))</f>
        <v>一般</v>
      </c>
      <c r="D120" s="97" t="s">
        <v>2060</v>
      </c>
      <c r="E120" s="97" t="str">
        <f>申し込み表!B40&amp;""</f>
        <v/>
      </c>
      <c r="F120" s="97" t="str">
        <f>申し込み表!C40&amp;""</f>
        <v/>
      </c>
      <c r="G120" s="97" t="str">
        <f>申し込み表!N40</f>
        <v/>
      </c>
      <c r="H120" s="97" t="str">
        <f>申し込み表!E40&amp;""</f>
        <v/>
      </c>
      <c r="I120" s="98" t="str">
        <f>申し込み表!G40&amp;""</f>
        <v/>
      </c>
      <c r="J120" s="98" t="str">
        <f>申し込み表!L40&amp;""</f>
        <v/>
      </c>
      <c r="K120" s="98" t="str">
        <f>申し込み表!M40&amp;""</f>
        <v/>
      </c>
    </row>
    <row r="121" spans="1:11" x14ac:dyDescent="0.15">
      <c r="A121" t="str">
        <f t="shared" si="1"/>
        <v/>
      </c>
      <c r="B121" s="97">
        <f>申し込み表!$D$3</f>
        <v>0</v>
      </c>
      <c r="C121" s="97" t="str">
        <f>IF(申し込み表!$D$4="小学男子","小学",IF(申し込み表!$D$4="中学男子","中学","一般"))</f>
        <v>一般</v>
      </c>
      <c r="D121" s="97" t="s">
        <v>2060</v>
      </c>
      <c r="E121" s="97" t="str">
        <f>申し込み表!B41&amp;""</f>
        <v/>
      </c>
      <c r="F121" s="97" t="str">
        <f>申し込み表!C41&amp;""</f>
        <v/>
      </c>
      <c r="G121" s="97" t="str">
        <f>申し込み表!N41</f>
        <v/>
      </c>
      <c r="H121" s="97" t="str">
        <f>申し込み表!E41&amp;""</f>
        <v/>
      </c>
      <c r="I121" s="98" t="str">
        <f>申し込み表!G41&amp;""</f>
        <v/>
      </c>
      <c r="J121" s="98" t="str">
        <f>申し込み表!L41&amp;""</f>
        <v/>
      </c>
      <c r="K121" s="98" t="str">
        <f>申し込み表!M41&amp;""</f>
        <v/>
      </c>
    </row>
    <row r="122" spans="1:11" x14ac:dyDescent="0.15">
      <c r="A122" t="str">
        <f t="shared" si="1"/>
        <v/>
      </c>
      <c r="B122" s="97">
        <f>申し込み表!$D$3</f>
        <v>0</v>
      </c>
      <c r="C122" s="97" t="str">
        <f>IF(申し込み表!$D$4="小学男子","小学",IF(申し込み表!$D$4="中学男子","中学","一般"))</f>
        <v>一般</v>
      </c>
      <c r="D122" s="97" t="s">
        <v>2060</v>
      </c>
      <c r="E122" s="97" t="str">
        <f>申し込み表!B42&amp;""</f>
        <v/>
      </c>
      <c r="F122" s="97" t="str">
        <f>申し込み表!C42&amp;""</f>
        <v/>
      </c>
      <c r="G122" s="97" t="str">
        <f>申し込み表!N42</f>
        <v/>
      </c>
      <c r="H122" s="97" t="str">
        <f>申し込み表!E42&amp;""</f>
        <v/>
      </c>
      <c r="I122" s="98" t="str">
        <f>申し込み表!G42&amp;""</f>
        <v/>
      </c>
      <c r="J122" s="98" t="str">
        <f>申し込み表!L42&amp;""</f>
        <v/>
      </c>
      <c r="K122" s="98" t="str">
        <f>申し込み表!M42&amp;""</f>
        <v/>
      </c>
    </row>
    <row r="123" spans="1:11" x14ac:dyDescent="0.15">
      <c r="A123" t="str">
        <f t="shared" si="1"/>
        <v/>
      </c>
      <c r="B123" s="97">
        <f>申し込み表!$D$3</f>
        <v>0</v>
      </c>
      <c r="C123" s="97" t="str">
        <f>IF(申し込み表!$D$4="小学男子","小学",IF(申し込み表!$D$4="中学男子","中学","一般"))</f>
        <v>一般</v>
      </c>
      <c r="D123" s="97" t="s">
        <v>2060</v>
      </c>
      <c r="E123" s="97" t="str">
        <f>申し込み表!B43&amp;""</f>
        <v/>
      </c>
      <c r="F123" s="97" t="str">
        <f>申し込み表!C43&amp;""</f>
        <v/>
      </c>
      <c r="G123" s="97" t="str">
        <f>申し込み表!N43</f>
        <v/>
      </c>
      <c r="H123" s="97" t="str">
        <f>申し込み表!E43&amp;""</f>
        <v/>
      </c>
      <c r="I123" s="98" t="str">
        <f>申し込み表!G43&amp;""</f>
        <v/>
      </c>
      <c r="J123" s="98" t="str">
        <f>申し込み表!L43&amp;""</f>
        <v/>
      </c>
      <c r="K123" s="98" t="str">
        <f>申し込み表!M43&amp;""</f>
        <v/>
      </c>
    </row>
    <row r="124" spans="1:11" x14ac:dyDescent="0.15">
      <c r="A124" t="str">
        <f t="shared" si="1"/>
        <v/>
      </c>
      <c r="B124" s="97">
        <f>申し込み表!$D$3</f>
        <v>0</v>
      </c>
      <c r="C124" s="97" t="str">
        <f>IF(申し込み表!$D$4="小学男子","小学",IF(申し込み表!$D$4="中学男子","中学","一般"))</f>
        <v>一般</v>
      </c>
      <c r="D124" s="97" t="s">
        <v>2060</v>
      </c>
      <c r="E124" s="97" t="str">
        <f>申し込み表!B44&amp;""</f>
        <v/>
      </c>
      <c r="F124" s="97" t="str">
        <f>申し込み表!C44&amp;""</f>
        <v/>
      </c>
      <c r="G124" s="97" t="str">
        <f>申し込み表!N44</f>
        <v/>
      </c>
      <c r="H124" s="97" t="str">
        <f>申し込み表!E44&amp;""</f>
        <v/>
      </c>
      <c r="I124" s="98" t="str">
        <f>申し込み表!G44&amp;""</f>
        <v/>
      </c>
      <c r="J124" s="98" t="str">
        <f>申し込み表!L44&amp;""</f>
        <v/>
      </c>
      <c r="K124" s="98" t="str">
        <f>申し込み表!M44&amp;""</f>
        <v/>
      </c>
    </row>
    <row r="125" spans="1:11" x14ac:dyDescent="0.15">
      <c r="A125" t="str">
        <f t="shared" si="1"/>
        <v/>
      </c>
      <c r="B125" s="97">
        <f>申し込み表!$D$3</f>
        <v>0</v>
      </c>
      <c r="C125" s="97" t="str">
        <f>IF(申し込み表!$D$4="小学男子","小学",IF(申し込み表!$D$4="中学男子","中学","一般"))</f>
        <v>一般</v>
      </c>
      <c r="D125" s="97" t="s">
        <v>2060</v>
      </c>
      <c r="E125" s="97" t="str">
        <f>申し込み表!B45&amp;""</f>
        <v/>
      </c>
      <c r="F125" s="97" t="str">
        <f>申し込み表!C45&amp;""</f>
        <v/>
      </c>
      <c r="G125" s="97" t="str">
        <f>申し込み表!N45</f>
        <v/>
      </c>
      <c r="H125" s="97" t="str">
        <f>申し込み表!E45&amp;""</f>
        <v/>
      </c>
      <c r="I125" s="98" t="str">
        <f>申し込み表!G45&amp;""</f>
        <v/>
      </c>
      <c r="J125" s="98" t="str">
        <f>申し込み表!L45&amp;""</f>
        <v/>
      </c>
      <c r="K125" s="98" t="str">
        <f>申し込み表!M45&amp;""</f>
        <v/>
      </c>
    </row>
    <row r="126" spans="1:11" x14ac:dyDescent="0.15">
      <c r="A126" t="str">
        <f t="shared" si="1"/>
        <v/>
      </c>
      <c r="B126" s="97">
        <f>申し込み表!$D$3</f>
        <v>0</v>
      </c>
      <c r="C126" s="97" t="str">
        <f>IF(申し込み表!$D$4="小学男子","小学",IF(申し込み表!$D$4="中学男子","中学","一般"))</f>
        <v>一般</v>
      </c>
      <c r="D126" s="97" t="s">
        <v>2060</v>
      </c>
      <c r="E126" s="97" t="str">
        <f>申し込み表!B46&amp;""</f>
        <v/>
      </c>
      <c r="F126" s="97" t="str">
        <f>申し込み表!C46&amp;""</f>
        <v/>
      </c>
      <c r="G126" s="97" t="str">
        <f>申し込み表!N46</f>
        <v/>
      </c>
      <c r="H126" s="97" t="str">
        <f>申し込み表!E46&amp;""</f>
        <v/>
      </c>
      <c r="I126" s="98" t="str">
        <f>申し込み表!G46&amp;""</f>
        <v/>
      </c>
      <c r="J126" s="98" t="str">
        <f>申し込み表!L46&amp;""</f>
        <v/>
      </c>
      <c r="K126" s="98" t="str">
        <f>申し込み表!M46&amp;""</f>
        <v/>
      </c>
    </row>
    <row r="127" spans="1:11" x14ac:dyDescent="0.15">
      <c r="A127" t="str">
        <f t="shared" si="1"/>
        <v/>
      </c>
      <c r="B127" s="97">
        <f>申し込み表!$D$3</f>
        <v>0</v>
      </c>
      <c r="C127" s="97" t="str">
        <f>IF(申し込み表!$D$4="小学男子","小学",IF(申し込み表!$D$4="中学男子","中学","一般"))</f>
        <v>一般</v>
      </c>
      <c r="D127" s="97" t="s">
        <v>2060</v>
      </c>
      <c r="E127" s="97" t="str">
        <f>申し込み表!B47&amp;""</f>
        <v/>
      </c>
      <c r="F127" s="97" t="str">
        <f>申し込み表!C47&amp;""</f>
        <v/>
      </c>
      <c r="G127" s="97" t="str">
        <f>申し込み表!N47</f>
        <v/>
      </c>
      <c r="H127" s="97" t="str">
        <f>申し込み表!E47&amp;""</f>
        <v/>
      </c>
      <c r="I127" s="98" t="str">
        <f>申し込み表!G47&amp;""</f>
        <v/>
      </c>
      <c r="J127" s="98" t="str">
        <f>申し込み表!L47&amp;""</f>
        <v/>
      </c>
      <c r="K127" s="98" t="str">
        <f>申し込み表!M47&amp;""</f>
        <v/>
      </c>
    </row>
    <row r="128" spans="1:11" x14ac:dyDescent="0.15">
      <c r="A128" t="str">
        <f t="shared" si="1"/>
        <v/>
      </c>
      <c r="B128" s="97">
        <f>申し込み表!$D$3</f>
        <v>0</v>
      </c>
      <c r="C128" s="97" t="str">
        <f>IF(申し込み表!$D$4="小学男子","小学",IF(申し込み表!$D$4="中学男子","中学","一般"))</f>
        <v>一般</v>
      </c>
      <c r="D128" s="97" t="s">
        <v>2060</v>
      </c>
      <c r="E128" s="97" t="str">
        <f>申し込み表!B48&amp;""</f>
        <v/>
      </c>
      <c r="F128" s="97" t="str">
        <f>申し込み表!C48&amp;""</f>
        <v/>
      </c>
      <c r="G128" s="97" t="str">
        <f>申し込み表!N48</f>
        <v/>
      </c>
      <c r="H128" s="97" t="str">
        <f>申し込み表!E48&amp;""</f>
        <v/>
      </c>
      <c r="I128" s="98" t="str">
        <f>申し込み表!G48&amp;""</f>
        <v/>
      </c>
      <c r="J128" s="98" t="str">
        <f>申し込み表!L48&amp;""</f>
        <v/>
      </c>
      <c r="K128" s="98" t="str">
        <f>申し込み表!M48&amp;""</f>
        <v/>
      </c>
    </row>
    <row r="129" spans="1:11" x14ac:dyDescent="0.15">
      <c r="A129" t="str">
        <f t="shared" si="1"/>
        <v/>
      </c>
      <c r="B129" s="97">
        <f>申し込み表!$D$3</f>
        <v>0</v>
      </c>
      <c r="C129" s="97" t="str">
        <f>IF(申し込み表!$D$4="小学男子","小学",IF(申し込み表!$D$4="中学男子","中学","一般"))</f>
        <v>一般</v>
      </c>
      <c r="D129" s="97" t="s">
        <v>2060</v>
      </c>
      <c r="E129" s="97" t="str">
        <f>申し込み表!B49&amp;""</f>
        <v/>
      </c>
      <c r="F129" s="97" t="str">
        <f>申し込み表!C49&amp;""</f>
        <v/>
      </c>
      <c r="G129" s="97" t="str">
        <f>申し込み表!N49</f>
        <v/>
      </c>
      <c r="H129" s="97" t="str">
        <f>申し込み表!E49&amp;""</f>
        <v/>
      </c>
      <c r="I129" s="98" t="str">
        <f>申し込み表!G49&amp;""</f>
        <v/>
      </c>
      <c r="J129" s="98" t="str">
        <f>申し込み表!L49&amp;""</f>
        <v/>
      </c>
      <c r="K129" s="98" t="str">
        <f>申し込み表!M49&amp;""</f>
        <v/>
      </c>
    </row>
    <row r="130" spans="1:11" x14ac:dyDescent="0.15">
      <c r="A130" t="str">
        <f t="shared" si="1"/>
        <v/>
      </c>
      <c r="B130" s="97">
        <f>申し込み表!$D$3</f>
        <v>0</v>
      </c>
      <c r="C130" s="97" t="str">
        <f>IF(申し込み表!$D$4="小学男子","小学",IF(申し込み表!$D$4="中学男子","中学","一般"))</f>
        <v>一般</v>
      </c>
      <c r="D130" s="97" t="s">
        <v>2060</v>
      </c>
      <c r="E130" s="97" t="str">
        <f>申し込み表!B50&amp;""</f>
        <v/>
      </c>
      <c r="F130" s="97" t="str">
        <f>申し込み表!C50&amp;""</f>
        <v/>
      </c>
      <c r="G130" s="97" t="str">
        <f>申し込み表!N50</f>
        <v/>
      </c>
      <c r="H130" s="97" t="str">
        <f>申し込み表!E50&amp;""</f>
        <v/>
      </c>
      <c r="I130" s="98" t="str">
        <f>申し込み表!G50&amp;""</f>
        <v/>
      </c>
      <c r="J130" s="98" t="str">
        <f>申し込み表!L50&amp;""</f>
        <v/>
      </c>
      <c r="K130" s="98" t="str">
        <f>申し込み表!M50&amp;""</f>
        <v/>
      </c>
    </row>
    <row r="131" spans="1:11" x14ac:dyDescent="0.15">
      <c r="A131" t="str">
        <f t="shared" si="1"/>
        <v/>
      </c>
      <c r="B131" s="97">
        <f>申し込み表!$D$3</f>
        <v>0</v>
      </c>
      <c r="C131" s="97" t="str">
        <f>IF(申し込み表!$D$4="小学男子","小学",IF(申し込み表!$D$4="中学男子","中学","一般"))</f>
        <v>一般</v>
      </c>
      <c r="D131" s="97" t="s">
        <v>2060</v>
      </c>
      <c r="E131" s="97" t="str">
        <f>申し込み表!B51&amp;""</f>
        <v/>
      </c>
      <c r="F131" s="97" t="str">
        <f>申し込み表!C51&amp;""</f>
        <v/>
      </c>
      <c r="G131" s="97" t="str">
        <f>申し込み表!N51</f>
        <v/>
      </c>
      <c r="H131" s="97" t="str">
        <f>申し込み表!E51&amp;""</f>
        <v/>
      </c>
      <c r="I131" s="98" t="str">
        <f>申し込み表!G51&amp;""</f>
        <v/>
      </c>
      <c r="J131" s="98" t="str">
        <f>申し込み表!L51&amp;""</f>
        <v/>
      </c>
      <c r="K131" s="98" t="str">
        <f>申し込み表!M51&amp;""</f>
        <v/>
      </c>
    </row>
    <row r="132" spans="1:11" x14ac:dyDescent="0.15">
      <c r="A132" t="str">
        <f t="shared" si="1"/>
        <v/>
      </c>
      <c r="B132" s="97">
        <f>申し込み表!$D$3</f>
        <v>0</v>
      </c>
      <c r="C132" s="97" t="str">
        <f>IF(申し込み表!$D$4="小学男子","小学",IF(申し込み表!$D$4="中学男子","中学","一般"))</f>
        <v>一般</v>
      </c>
      <c r="D132" s="97" t="s">
        <v>2060</v>
      </c>
      <c r="E132" s="97" t="str">
        <f>申し込み表!B52&amp;""</f>
        <v/>
      </c>
      <c r="F132" s="97" t="str">
        <f>申し込み表!C52&amp;""</f>
        <v/>
      </c>
      <c r="G132" s="97" t="str">
        <f>申し込み表!N52</f>
        <v/>
      </c>
      <c r="H132" s="97" t="str">
        <f>申し込み表!E52&amp;""</f>
        <v/>
      </c>
      <c r="I132" s="98" t="str">
        <f>申し込み表!G52&amp;""</f>
        <v/>
      </c>
      <c r="J132" s="98" t="str">
        <f>申し込み表!L52&amp;""</f>
        <v/>
      </c>
      <c r="K132" s="98" t="str">
        <f>申し込み表!M52&amp;""</f>
        <v/>
      </c>
    </row>
    <row r="133" spans="1:11" x14ac:dyDescent="0.15">
      <c r="A133" t="str">
        <f t="shared" si="1"/>
        <v/>
      </c>
      <c r="B133" s="97">
        <f>申し込み表!$D$3</f>
        <v>0</v>
      </c>
      <c r="C133" s="97" t="str">
        <f>IF(申し込み表!$D$4="小学男子","小学",IF(申し込み表!$D$4="中学男子","中学","一般"))</f>
        <v>一般</v>
      </c>
      <c r="D133" s="97" t="s">
        <v>2060</v>
      </c>
      <c r="E133" s="97" t="str">
        <f>申し込み表!B53&amp;""</f>
        <v/>
      </c>
      <c r="F133" s="97" t="str">
        <f>申し込み表!C53&amp;""</f>
        <v/>
      </c>
      <c r="G133" s="97" t="str">
        <f>申し込み表!N53</f>
        <v/>
      </c>
      <c r="H133" s="97" t="str">
        <f>申し込み表!E53&amp;""</f>
        <v/>
      </c>
      <c r="I133" s="98" t="str">
        <f>申し込み表!G53&amp;""</f>
        <v/>
      </c>
      <c r="J133" s="98" t="str">
        <f>申し込み表!L53&amp;""</f>
        <v/>
      </c>
      <c r="K133" s="98" t="str">
        <f>申し込み表!M53&amp;""</f>
        <v/>
      </c>
    </row>
    <row r="134" spans="1:11" x14ac:dyDescent="0.15">
      <c r="A134" t="str">
        <f t="shared" si="1"/>
        <v/>
      </c>
      <c r="B134" s="97">
        <f>申し込み表!$D$3</f>
        <v>0</v>
      </c>
      <c r="C134" s="97" t="str">
        <f>IF(申し込み表!$D$4="小学男子","小学",IF(申し込み表!$D$4="中学男子","中学","一般"))</f>
        <v>一般</v>
      </c>
      <c r="D134" s="97" t="s">
        <v>2060</v>
      </c>
      <c r="E134" s="97" t="str">
        <f>申し込み表!B54&amp;""</f>
        <v/>
      </c>
      <c r="F134" s="97" t="str">
        <f>申し込み表!C54&amp;""</f>
        <v/>
      </c>
      <c r="G134" s="97" t="str">
        <f>申し込み表!N54</f>
        <v/>
      </c>
      <c r="H134" s="97" t="str">
        <f>申し込み表!E54&amp;""</f>
        <v/>
      </c>
      <c r="I134" s="98" t="str">
        <f>申し込み表!G54&amp;""</f>
        <v/>
      </c>
      <c r="J134" s="98" t="str">
        <f>申し込み表!L54&amp;""</f>
        <v/>
      </c>
      <c r="K134" s="98" t="str">
        <f>申し込み表!M54&amp;""</f>
        <v/>
      </c>
    </row>
    <row r="135" spans="1:11" x14ac:dyDescent="0.15">
      <c r="A135" t="str">
        <f t="shared" si="1"/>
        <v/>
      </c>
      <c r="B135" s="97">
        <f>申し込み表!$D$3</f>
        <v>0</v>
      </c>
      <c r="C135" s="97" t="str">
        <f>IF(申し込み表!$D$4="小学男子","小学",IF(申し込み表!$D$4="中学男子","中学","一般"))</f>
        <v>一般</v>
      </c>
      <c r="D135" s="97" t="s">
        <v>2060</v>
      </c>
      <c r="E135" s="97" t="str">
        <f>申し込み表!B55&amp;""</f>
        <v/>
      </c>
      <c r="F135" s="97" t="str">
        <f>申し込み表!C55&amp;""</f>
        <v/>
      </c>
      <c r="G135" s="97" t="str">
        <f>申し込み表!N55</f>
        <v/>
      </c>
      <c r="H135" s="97" t="str">
        <f>申し込み表!E55&amp;""</f>
        <v/>
      </c>
      <c r="I135" s="98" t="str">
        <f>申し込み表!G55&amp;""</f>
        <v/>
      </c>
      <c r="J135" s="98" t="str">
        <f>申し込み表!L55&amp;""</f>
        <v/>
      </c>
      <c r="K135" s="98" t="str">
        <f>申し込み表!M55&amp;""</f>
        <v/>
      </c>
    </row>
    <row r="136" spans="1:11" x14ac:dyDescent="0.15">
      <c r="A136" t="str">
        <f>IF(OR(J136&lt;&gt;"",AND(F136&lt;&gt;"",COUNTIF(申し込み表!$F$121:$K$158,個人種目一覧!E136&amp;個人種目一覧!F136)&lt;&gt;0)),"o","")</f>
        <v/>
      </c>
      <c r="B136" s="97">
        <f>申し込み表!$D$58</f>
        <v>0</v>
      </c>
      <c r="C136" s="97" t="str">
        <f>IF(申し込み表!$D$59="小学女子","小学",IF(申し込み表!$D$59="中学女子","中学","一般"))</f>
        <v>一般</v>
      </c>
      <c r="D136" s="97" t="s">
        <v>2059</v>
      </c>
      <c r="E136" s="97" t="str">
        <f>申し込み表!B66&amp;""</f>
        <v/>
      </c>
      <c r="F136" s="97" t="str">
        <f>申し込み表!C66&amp;""</f>
        <v/>
      </c>
      <c r="G136" s="97" t="str">
        <f>申し込み表!N66</f>
        <v/>
      </c>
      <c r="H136" s="97" t="str">
        <f>申し込み表!E66&amp;""</f>
        <v/>
      </c>
      <c r="I136" s="98" t="str">
        <f>申し込み表!G66&amp;""</f>
        <v/>
      </c>
      <c r="J136" s="98" t="str">
        <f>申し込み表!H66&amp;""</f>
        <v/>
      </c>
      <c r="K136" s="98" t="str">
        <f>申し込み表!I66&amp;""</f>
        <v/>
      </c>
    </row>
    <row r="137" spans="1:11" x14ac:dyDescent="0.15">
      <c r="A137" t="str">
        <f>IF(OR(J137&lt;&gt;"",AND(F137&lt;&gt;"",COUNTIF(申し込み表!$F$121:$K$158,個人種目一覧!E137&amp;個人種目一覧!F137)&lt;&gt;0)),"o","")</f>
        <v/>
      </c>
      <c r="B137" s="97">
        <f>申し込み表!$D$58</f>
        <v>0</v>
      </c>
      <c r="C137" s="97" t="str">
        <f>IF(申し込み表!$D$59="小学女子","小学",IF(申し込み表!$D$59="中学女子","中学","一般"))</f>
        <v>一般</v>
      </c>
      <c r="D137" s="97" t="s">
        <v>2059</v>
      </c>
      <c r="E137" s="97" t="str">
        <f>申し込み表!B67&amp;""</f>
        <v/>
      </c>
      <c r="F137" s="97" t="str">
        <f>申し込み表!C67&amp;""</f>
        <v/>
      </c>
      <c r="G137" s="97" t="str">
        <f>申し込み表!N67</f>
        <v/>
      </c>
      <c r="H137" s="97" t="str">
        <f>申し込み表!E67&amp;""</f>
        <v/>
      </c>
      <c r="I137" s="98" t="str">
        <f>申し込み表!G67&amp;""</f>
        <v/>
      </c>
      <c r="J137" s="98" t="str">
        <f>申し込み表!H67&amp;""</f>
        <v/>
      </c>
      <c r="K137" s="98" t="str">
        <f>申し込み表!I67&amp;""</f>
        <v/>
      </c>
    </row>
    <row r="138" spans="1:11" x14ac:dyDescent="0.15">
      <c r="A138" t="str">
        <f>IF(OR(J138&lt;&gt;"",AND(F138&lt;&gt;"",COUNTIF(申し込み表!$F$121:$K$158,個人種目一覧!E138&amp;個人種目一覧!F138)&lt;&gt;0)),"o","")</f>
        <v/>
      </c>
      <c r="B138" s="97">
        <f>申し込み表!$D$58</f>
        <v>0</v>
      </c>
      <c r="C138" s="97" t="str">
        <f>IF(申し込み表!$D$59="小学女子","小学",IF(申し込み表!$D$59="中学女子","中学","一般"))</f>
        <v>一般</v>
      </c>
      <c r="D138" s="97" t="s">
        <v>2059</v>
      </c>
      <c r="E138" s="97" t="str">
        <f>申し込み表!B68&amp;""</f>
        <v/>
      </c>
      <c r="F138" s="97" t="str">
        <f>申し込み表!C68&amp;""</f>
        <v/>
      </c>
      <c r="G138" s="97" t="str">
        <f>申し込み表!N68</f>
        <v/>
      </c>
      <c r="H138" s="97" t="str">
        <f>申し込み表!E68&amp;""</f>
        <v/>
      </c>
      <c r="I138" s="98" t="str">
        <f>申し込み表!G68&amp;""</f>
        <v/>
      </c>
      <c r="J138" s="98" t="str">
        <f>申し込み表!H68&amp;""</f>
        <v/>
      </c>
      <c r="K138" s="98" t="str">
        <f>申し込み表!I68&amp;""</f>
        <v/>
      </c>
    </row>
    <row r="139" spans="1:11" x14ac:dyDescent="0.15">
      <c r="A139" t="str">
        <f>IF(OR(J139&lt;&gt;"",AND(F139&lt;&gt;"",COUNTIF(申し込み表!$F$121:$K$158,個人種目一覧!E139&amp;個人種目一覧!F139)&lt;&gt;0)),"o","")</f>
        <v/>
      </c>
      <c r="B139" s="97">
        <f>申し込み表!$D$58</f>
        <v>0</v>
      </c>
      <c r="C139" s="97" t="str">
        <f>IF(申し込み表!$D$59="小学女子","小学",IF(申し込み表!$D$59="中学女子","中学","一般"))</f>
        <v>一般</v>
      </c>
      <c r="D139" s="97" t="s">
        <v>2059</v>
      </c>
      <c r="E139" s="97" t="str">
        <f>申し込み表!B69&amp;""</f>
        <v/>
      </c>
      <c r="F139" s="97" t="str">
        <f>申し込み表!C69&amp;""</f>
        <v/>
      </c>
      <c r="G139" s="97" t="str">
        <f>申し込み表!N69</f>
        <v/>
      </c>
      <c r="H139" s="97" t="str">
        <f>申し込み表!E69&amp;""</f>
        <v/>
      </c>
      <c r="I139" s="98" t="str">
        <f>申し込み表!G69&amp;""</f>
        <v/>
      </c>
      <c r="J139" s="98" t="str">
        <f>申し込み表!H69&amp;""</f>
        <v/>
      </c>
      <c r="K139" s="98" t="str">
        <f>申し込み表!I69&amp;""</f>
        <v/>
      </c>
    </row>
    <row r="140" spans="1:11" x14ac:dyDescent="0.15">
      <c r="A140" t="str">
        <f>IF(OR(J140&lt;&gt;"",AND(F140&lt;&gt;"",COUNTIF(申し込み表!$F$121:$K$158,個人種目一覧!E140&amp;個人種目一覧!F140)&lt;&gt;0)),"o","")</f>
        <v/>
      </c>
      <c r="B140" s="97">
        <f>申し込み表!$D$58</f>
        <v>0</v>
      </c>
      <c r="C140" s="97" t="str">
        <f>IF(申し込み表!$D$59="小学女子","小学",IF(申し込み表!$D$59="中学女子","中学","一般"))</f>
        <v>一般</v>
      </c>
      <c r="D140" s="97" t="s">
        <v>2059</v>
      </c>
      <c r="E140" s="97" t="str">
        <f>申し込み表!B70&amp;""</f>
        <v/>
      </c>
      <c r="F140" s="97" t="str">
        <f>申し込み表!C70&amp;""</f>
        <v/>
      </c>
      <c r="G140" s="97" t="str">
        <f>申し込み表!N70</f>
        <v/>
      </c>
      <c r="H140" s="97" t="str">
        <f>申し込み表!E70&amp;""</f>
        <v/>
      </c>
      <c r="I140" s="98" t="str">
        <f>申し込み表!G70&amp;""</f>
        <v/>
      </c>
      <c r="J140" s="98" t="str">
        <f>申し込み表!H70&amp;""</f>
        <v/>
      </c>
      <c r="K140" s="98" t="str">
        <f>申し込み表!I70&amp;""</f>
        <v/>
      </c>
    </row>
    <row r="141" spans="1:11" x14ac:dyDescent="0.15">
      <c r="A141" t="str">
        <f>IF(OR(J141&lt;&gt;"",AND(F141&lt;&gt;"",COUNTIF(申し込み表!$F$121:$K$158,個人種目一覧!E141&amp;個人種目一覧!F141)&lt;&gt;0)),"o","")</f>
        <v/>
      </c>
      <c r="B141" s="97">
        <f>申し込み表!$D$58</f>
        <v>0</v>
      </c>
      <c r="C141" s="97" t="str">
        <f>IF(申し込み表!$D$59="小学女子","小学",IF(申し込み表!$D$59="中学女子","中学","一般"))</f>
        <v>一般</v>
      </c>
      <c r="D141" s="97" t="s">
        <v>2059</v>
      </c>
      <c r="E141" s="97" t="str">
        <f>申し込み表!B71&amp;""</f>
        <v/>
      </c>
      <c r="F141" s="97" t="str">
        <f>申し込み表!C71&amp;""</f>
        <v/>
      </c>
      <c r="G141" s="97" t="str">
        <f>申し込み表!N71</f>
        <v/>
      </c>
      <c r="H141" s="97" t="str">
        <f>申し込み表!E71&amp;""</f>
        <v/>
      </c>
      <c r="I141" s="98" t="str">
        <f>申し込み表!G71&amp;""</f>
        <v/>
      </c>
      <c r="J141" s="98" t="str">
        <f>申し込み表!H71&amp;""</f>
        <v/>
      </c>
      <c r="K141" s="98" t="str">
        <f>申し込み表!I71&amp;""</f>
        <v/>
      </c>
    </row>
    <row r="142" spans="1:11" x14ac:dyDescent="0.15">
      <c r="A142" t="str">
        <f>IF(OR(J142&lt;&gt;"",AND(F142&lt;&gt;"",COUNTIF(申し込み表!$F$121:$K$158,個人種目一覧!E142&amp;個人種目一覧!F142)&lt;&gt;0)),"o","")</f>
        <v/>
      </c>
      <c r="B142" s="97">
        <f>申し込み表!$D$58</f>
        <v>0</v>
      </c>
      <c r="C142" s="97" t="str">
        <f>IF(申し込み表!$D$59="小学女子","小学",IF(申し込み表!$D$59="中学女子","中学","一般"))</f>
        <v>一般</v>
      </c>
      <c r="D142" s="97" t="s">
        <v>2059</v>
      </c>
      <c r="E142" s="97" t="str">
        <f>申し込み表!B72&amp;""</f>
        <v/>
      </c>
      <c r="F142" s="97" t="str">
        <f>申し込み表!C72&amp;""</f>
        <v/>
      </c>
      <c r="G142" s="97" t="str">
        <f>申し込み表!N72</f>
        <v/>
      </c>
      <c r="H142" s="97" t="str">
        <f>申し込み表!E72&amp;""</f>
        <v/>
      </c>
      <c r="I142" s="98" t="str">
        <f>申し込み表!G72&amp;""</f>
        <v/>
      </c>
      <c r="J142" s="98" t="str">
        <f>申し込み表!H72&amp;""</f>
        <v/>
      </c>
      <c r="K142" s="98" t="str">
        <f>申し込み表!I72&amp;""</f>
        <v/>
      </c>
    </row>
    <row r="143" spans="1:11" x14ac:dyDescent="0.15">
      <c r="A143" t="str">
        <f>IF(OR(J143&lt;&gt;"",AND(F143&lt;&gt;"",COUNTIF(申し込み表!$F$121:$K$158,個人種目一覧!E143&amp;個人種目一覧!F143)&lt;&gt;0)),"o","")</f>
        <v/>
      </c>
      <c r="B143" s="97">
        <f>申し込み表!$D$58</f>
        <v>0</v>
      </c>
      <c r="C143" s="97" t="str">
        <f>IF(申し込み表!$D$59="小学女子","小学",IF(申し込み表!$D$59="中学女子","中学","一般"))</f>
        <v>一般</v>
      </c>
      <c r="D143" s="97" t="s">
        <v>2059</v>
      </c>
      <c r="E143" s="97" t="str">
        <f>申し込み表!B73&amp;""</f>
        <v/>
      </c>
      <c r="F143" s="97" t="str">
        <f>申し込み表!C73&amp;""</f>
        <v/>
      </c>
      <c r="G143" s="97" t="str">
        <f>申し込み表!N73</f>
        <v/>
      </c>
      <c r="H143" s="97" t="str">
        <f>申し込み表!E73&amp;""</f>
        <v/>
      </c>
      <c r="I143" s="98" t="str">
        <f>申し込み表!G73&amp;""</f>
        <v/>
      </c>
      <c r="J143" s="98" t="str">
        <f>申し込み表!H73&amp;""</f>
        <v/>
      </c>
      <c r="K143" s="98" t="str">
        <f>申し込み表!I73&amp;""</f>
        <v/>
      </c>
    </row>
    <row r="144" spans="1:11" x14ac:dyDescent="0.15">
      <c r="A144" t="str">
        <f>IF(OR(J144&lt;&gt;"",AND(F144&lt;&gt;"",COUNTIF(申し込み表!$F$121:$K$158,個人種目一覧!E144&amp;個人種目一覧!F144)&lt;&gt;0)),"o","")</f>
        <v/>
      </c>
      <c r="B144" s="97">
        <f>申し込み表!$D$58</f>
        <v>0</v>
      </c>
      <c r="C144" s="97" t="str">
        <f>IF(申し込み表!$D$59="小学女子","小学",IF(申し込み表!$D$59="中学女子","中学","一般"))</f>
        <v>一般</v>
      </c>
      <c r="D144" s="97" t="s">
        <v>2059</v>
      </c>
      <c r="E144" s="97" t="str">
        <f>申し込み表!B74&amp;""</f>
        <v/>
      </c>
      <c r="F144" s="97" t="str">
        <f>申し込み表!C74&amp;""</f>
        <v/>
      </c>
      <c r="G144" s="97" t="str">
        <f>申し込み表!N74</f>
        <v/>
      </c>
      <c r="H144" s="97" t="str">
        <f>申し込み表!E74&amp;""</f>
        <v/>
      </c>
      <c r="I144" s="98" t="str">
        <f>申し込み表!G74&amp;""</f>
        <v/>
      </c>
      <c r="J144" s="98" t="str">
        <f>申し込み表!H74&amp;""</f>
        <v/>
      </c>
      <c r="K144" s="98" t="str">
        <f>申し込み表!I74&amp;""</f>
        <v/>
      </c>
    </row>
    <row r="145" spans="1:11" x14ac:dyDescent="0.15">
      <c r="A145" t="str">
        <f>IF(OR(J145&lt;&gt;"",AND(F145&lt;&gt;"",COUNTIF(申し込み表!$F$121:$K$158,個人種目一覧!E145&amp;個人種目一覧!F145)&lt;&gt;0)),"o","")</f>
        <v/>
      </c>
      <c r="B145" s="97">
        <f>申し込み表!$D$58</f>
        <v>0</v>
      </c>
      <c r="C145" s="97" t="str">
        <f>IF(申し込み表!$D$59="小学女子","小学",IF(申し込み表!$D$59="中学女子","中学","一般"))</f>
        <v>一般</v>
      </c>
      <c r="D145" s="97" t="s">
        <v>2059</v>
      </c>
      <c r="E145" s="97" t="str">
        <f>申し込み表!B75&amp;""</f>
        <v/>
      </c>
      <c r="F145" s="97" t="str">
        <f>申し込み表!C75&amp;""</f>
        <v/>
      </c>
      <c r="G145" s="97" t="str">
        <f>申し込み表!N75</f>
        <v/>
      </c>
      <c r="H145" s="97" t="str">
        <f>申し込み表!E75&amp;""</f>
        <v/>
      </c>
      <c r="I145" s="98" t="str">
        <f>申し込み表!G75&amp;""</f>
        <v/>
      </c>
      <c r="J145" s="98" t="str">
        <f>申し込み表!H75&amp;""</f>
        <v/>
      </c>
      <c r="K145" s="98" t="str">
        <f>申し込み表!I75&amp;""</f>
        <v/>
      </c>
    </row>
    <row r="146" spans="1:11" x14ac:dyDescent="0.15">
      <c r="A146" t="str">
        <f>IF(OR(J146&lt;&gt;"",AND(F146&lt;&gt;"",COUNTIF(申し込み表!$F$121:$K$158,個人種目一覧!E146&amp;個人種目一覧!F146)&lt;&gt;0)),"o","")</f>
        <v/>
      </c>
      <c r="B146" s="97">
        <f>申し込み表!$D$58</f>
        <v>0</v>
      </c>
      <c r="C146" s="97" t="str">
        <f>IF(申し込み表!$D$59="小学女子","小学",IF(申し込み表!$D$59="中学女子","中学","一般"))</f>
        <v>一般</v>
      </c>
      <c r="D146" s="97" t="s">
        <v>2059</v>
      </c>
      <c r="E146" s="97" t="str">
        <f>申し込み表!B76&amp;""</f>
        <v/>
      </c>
      <c r="F146" s="97" t="str">
        <f>申し込み表!C76&amp;""</f>
        <v/>
      </c>
      <c r="G146" s="97" t="str">
        <f>申し込み表!N76</f>
        <v/>
      </c>
      <c r="H146" s="97" t="str">
        <f>申し込み表!E76&amp;""</f>
        <v/>
      </c>
      <c r="I146" s="98" t="str">
        <f>申し込み表!G76&amp;""</f>
        <v/>
      </c>
      <c r="J146" s="98" t="str">
        <f>申し込み表!H76&amp;""</f>
        <v/>
      </c>
      <c r="K146" s="98" t="str">
        <f>申し込み表!I76&amp;""</f>
        <v/>
      </c>
    </row>
    <row r="147" spans="1:11" x14ac:dyDescent="0.15">
      <c r="A147" t="str">
        <f>IF(OR(J147&lt;&gt;"",AND(F147&lt;&gt;"",COUNTIF(申し込み表!$F$121:$K$158,個人種目一覧!E147&amp;個人種目一覧!F147)&lt;&gt;0)),"o","")</f>
        <v/>
      </c>
      <c r="B147" s="97">
        <f>申し込み表!$D$58</f>
        <v>0</v>
      </c>
      <c r="C147" s="97" t="str">
        <f>IF(申し込み表!$D$59="小学女子","小学",IF(申し込み表!$D$59="中学女子","中学","一般"))</f>
        <v>一般</v>
      </c>
      <c r="D147" s="97" t="s">
        <v>2059</v>
      </c>
      <c r="E147" s="97" t="str">
        <f>申し込み表!B77&amp;""</f>
        <v/>
      </c>
      <c r="F147" s="97" t="str">
        <f>申し込み表!C77&amp;""</f>
        <v/>
      </c>
      <c r="G147" s="97" t="str">
        <f>申し込み表!N77</f>
        <v/>
      </c>
      <c r="H147" s="97" t="str">
        <f>申し込み表!E77&amp;""</f>
        <v/>
      </c>
      <c r="I147" s="98" t="str">
        <f>申し込み表!G77&amp;""</f>
        <v/>
      </c>
      <c r="J147" s="98" t="str">
        <f>申し込み表!H77&amp;""</f>
        <v/>
      </c>
      <c r="K147" s="98" t="str">
        <f>申し込み表!I77&amp;""</f>
        <v/>
      </c>
    </row>
    <row r="148" spans="1:11" x14ac:dyDescent="0.15">
      <c r="A148" t="str">
        <f>IF(OR(J148&lt;&gt;"",AND(F148&lt;&gt;"",COUNTIF(申し込み表!$F$121:$K$158,個人種目一覧!E148&amp;個人種目一覧!F148)&lt;&gt;0)),"o","")</f>
        <v/>
      </c>
      <c r="B148" s="97">
        <f>申し込み表!$D$58</f>
        <v>0</v>
      </c>
      <c r="C148" s="97" t="str">
        <f>IF(申し込み表!$D$59="小学女子","小学",IF(申し込み表!$D$59="中学女子","中学","一般"))</f>
        <v>一般</v>
      </c>
      <c r="D148" s="97" t="s">
        <v>2059</v>
      </c>
      <c r="E148" s="97" t="str">
        <f>申し込み表!B78&amp;""</f>
        <v/>
      </c>
      <c r="F148" s="97" t="str">
        <f>申し込み表!C78&amp;""</f>
        <v/>
      </c>
      <c r="G148" s="97" t="str">
        <f>申し込み表!N78</f>
        <v/>
      </c>
      <c r="H148" s="97" t="str">
        <f>申し込み表!E78&amp;""</f>
        <v/>
      </c>
      <c r="I148" s="98" t="str">
        <f>申し込み表!G78&amp;""</f>
        <v/>
      </c>
      <c r="J148" s="98" t="str">
        <f>申し込み表!H78&amp;""</f>
        <v/>
      </c>
      <c r="K148" s="98" t="str">
        <f>申し込み表!I78&amp;""</f>
        <v/>
      </c>
    </row>
    <row r="149" spans="1:11" x14ac:dyDescent="0.15">
      <c r="A149" t="str">
        <f>IF(OR(J149&lt;&gt;"",AND(F149&lt;&gt;"",COUNTIF(申し込み表!$F$121:$K$158,個人種目一覧!E149&amp;個人種目一覧!F149)&lt;&gt;0)),"o","")</f>
        <v/>
      </c>
      <c r="B149" s="97">
        <f>申し込み表!$D$58</f>
        <v>0</v>
      </c>
      <c r="C149" s="97" t="str">
        <f>IF(申し込み表!$D$59="小学女子","小学",IF(申し込み表!$D$59="中学女子","中学","一般"))</f>
        <v>一般</v>
      </c>
      <c r="D149" s="97" t="s">
        <v>2059</v>
      </c>
      <c r="E149" s="97" t="str">
        <f>申し込み表!B79&amp;""</f>
        <v/>
      </c>
      <c r="F149" s="97" t="str">
        <f>申し込み表!C79&amp;""</f>
        <v/>
      </c>
      <c r="G149" s="97" t="str">
        <f>申し込み表!N79</f>
        <v/>
      </c>
      <c r="H149" s="97" t="str">
        <f>申し込み表!E79&amp;""</f>
        <v/>
      </c>
      <c r="I149" s="98" t="str">
        <f>申し込み表!G79&amp;""</f>
        <v/>
      </c>
      <c r="J149" s="98" t="str">
        <f>申し込み表!H79&amp;""</f>
        <v/>
      </c>
      <c r="K149" s="98" t="str">
        <f>申し込み表!I79&amp;""</f>
        <v/>
      </c>
    </row>
    <row r="150" spans="1:11" x14ac:dyDescent="0.15">
      <c r="A150" t="str">
        <f>IF(OR(J150&lt;&gt;"",AND(F150&lt;&gt;"",COUNTIF(申し込み表!$F$121:$K$158,個人種目一覧!E150&amp;個人種目一覧!F150)&lt;&gt;0)),"o","")</f>
        <v/>
      </c>
      <c r="B150" s="97">
        <f>申し込み表!$D$58</f>
        <v>0</v>
      </c>
      <c r="C150" s="97" t="str">
        <f>IF(申し込み表!$D$59="小学女子","小学",IF(申し込み表!$D$59="中学女子","中学","一般"))</f>
        <v>一般</v>
      </c>
      <c r="D150" s="97" t="s">
        <v>2059</v>
      </c>
      <c r="E150" s="97" t="str">
        <f>申し込み表!B80&amp;""</f>
        <v/>
      </c>
      <c r="F150" s="97" t="str">
        <f>申し込み表!C80&amp;""</f>
        <v/>
      </c>
      <c r="G150" s="97" t="str">
        <f>申し込み表!N80</f>
        <v/>
      </c>
      <c r="H150" s="97" t="str">
        <f>申し込み表!E80&amp;""</f>
        <v/>
      </c>
      <c r="I150" s="98" t="str">
        <f>申し込み表!G80&amp;""</f>
        <v/>
      </c>
      <c r="J150" s="98" t="str">
        <f>申し込み表!H80&amp;""</f>
        <v/>
      </c>
      <c r="K150" s="98" t="str">
        <f>申し込み表!I80&amp;""</f>
        <v/>
      </c>
    </row>
    <row r="151" spans="1:11" x14ac:dyDescent="0.15">
      <c r="A151" t="str">
        <f>IF(OR(J151&lt;&gt;"",AND(F151&lt;&gt;"",COUNTIF(申し込み表!$F$121:$K$158,個人種目一覧!E151&amp;個人種目一覧!F151)&lt;&gt;0)),"o","")</f>
        <v/>
      </c>
      <c r="B151" s="97">
        <f>申し込み表!$D$58</f>
        <v>0</v>
      </c>
      <c r="C151" s="97" t="str">
        <f>IF(申し込み表!$D$59="小学女子","小学",IF(申し込み表!$D$59="中学女子","中学","一般"))</f>
        <v>一般</v>
      </c>
      <c r="D151" s="97" t="s">
        <v>2059</v>
      </c>
      <c r="E151" s="97" t="str">
        <f>申し込み表!B81&amp;""</f>
        <v/>
      </c>
      <c r="F151" s="97" t="str">
        <f>申し込み表!C81&amp;""</f>
        <v/>
      </c>
      <c r="G151" s="97" t="str">
        <f>申し込み表!N81</f>
        <v/>
      </c>
      <c r="H151" s="97" t="str">
        <f>申し込み表!E81&amp;""</f>
        <v/>
      </c>
      <c r="I151" s="98" t="str">
        <f>申し込み表!G81&amp;""</f>
        <v/>
      </c>
      <c r="J151" s="98" t="str">
        <f>申し込み表!H81&amp;""</f>
        <v/>
      </c>
      <c r="K151" s="98" t="str">
        <f>申し込み表!I81&amp;""</f>
        <v/>
      </c>
    </row>
    <row r="152" spans="1:11" x14ac:dyDescent="0.15">
      <c r="A152" t="str">
        <f>IF(OR(J152&lt;&gt;"",AND(F152&lt;&gt;"",COUNTIF(申し込み表!$F$121:$K$158,個人種目一覧!E152&amp;個人種目一覧!F152)&lt;&gt;0)),"o","")</f>
        <v/>
      </c>
      <c r="B152" s="97">
        <f>申し込み表!$D$58</f>
        <v>0</v>
      </c>
      <c r="C152" s="97" t="str">
        <f>IF(申し込み表!$D$59="小学女子","小学",IF(申し込み表!$D$59="中学女子","中学","一般"))</f>
        <v>一般</v>
      </c>
      <c r="D152" s="97" t="s">
        <v>2059</v>
      </c>
      <c r="E152" s="97" t="str">
        <f>申し込み表!B82&amp;""</f>
        <v/>
      </c>
      <c r="F152" s="97" t="str">
        <f>申し込み表!C82&amp;""</f>
        <v/>
      </c>
      <c r="G152" s="97" t="str">
        <f>申し込み表!N82</f>
        <v/>
      </c>
      <c r="H152" s="97" t="str">
        <f>申し込み表!E82&amp;""</f>
        <v/>
      </c>
      <c r="I152" s="98" t="str">
        <f>申し込み表!G82&amp;""</f>
        <v/>
      </c>
      <c r="J152" s="98" t="str">
        <f>申し込み表!H82&amp;""</f>
        <v/>
      </c>
      <c r="K152" s="98" t="str">
        <f>申し込み表!I82&amp;""</f>
        <v/>
      </c>
    </row>
    <row r="153" spans="1:11" x14ac:dyDescent="0.15">
      <c r="A153" t="str">
        <f>IF(OR(J153&lt;&gt;"",AND(F153&lt;&gt;"",COUNTIF(申し込み表!$F$121:$K$158,個人種目一覧!E153&amp;個人種目一覧!F153)&lt;&gt;0)),"o","")</f>
        <v/>
      </c>
      <c r="B153" s="97">
        <f>申し込み表!$D$58</f>
        <v>0</v>
      </c>
      <c r="C153" s="97" t="str">
        <f>IF(申し込み表!$D$59="小学女子","小学",IF(申し込み表!$D$59="中学女子","中学","一般"))</f>
        <v>一般</v>
      </c>
      <c r="D153" s="97" t="s">
        <v>2059</v>
      </c>
      <c r="E153" s="97" t="str">
        <f>申し込み表!B83&amp;""</f>
        <v/>
      </c>
      <c r="F153" s="97" t="str">
        <f>申し込み表!C83&amp;""</f>
        <v/>
      </c>
      <c r="G153" s="97" t="str">
        <f>申し込み表!N83</f>
        <v/>
      </c>
      <c r="H153" s="97" t="str">
        <f>申し込み表!E83&amp;""</f>
        <v/>
      </c>
      <c r="I153" s="98" t="str">
        <f>申し込み表!G83&amp;""</f>
        <v/>
      </c>
      <c r="J153" s="98" t="str">
        <f>申し込み表!H83&amp;""</f>
        <v/>
      </c>
      <c r="K153" s="98" t="str">
        <f>申し込み表!I83&amp;""</f>
        <v/>
      </c>
    </row>
    <row r="154" spans="1:11" x14ac:dyDescent="0.15">
      <c r="A154" t="str">
        <f>IF(OR(J154&lt;&gt;"",AND(F154&lt;&gt;"",COUNTIF(申し込み表!$F$121:$K$158,個人種目一覧!E154&amp;個人種目一覧!F154)&lt;&gt;0)),"o","")</f>
        <v/>
      </c>
      <c r="B154" s="97">
        <f>申し込み表!$D$58</f>
        <v>0</v>
      </c>
      <c r="C154" s="97" t="str">
        <f>IF(申し込み表!$D$59="小学女子","小学",IF(申し込み表!$D$59="中学女子","中学","一般"))</f>
        <v>一般</v>
      </c>
      <c r="D154" s="97" t="s">
        <v>2059</v>
      </c>
      <c r="E154" s="97" t="str">
        <f>申し込み表!B84&amp;""</f>
        <v/>
      </c>
      <c r="F154" s="97" t="str">
        <f>申し込み表!C84&amp;""</f>
        <v/>
      </c>
      <c r="G154" s="97" t="str">
        <f>申し込み表!N84</f>
        <v/>
      </c>
      <c r="H154" s="97" t="str">
        <f>申し込み表!E84&amp;""</f>
        <v/>
      </c>
      <c r="I154" s="98" t="str">
        <f>申し込み表!G84&amp;""</f>
        <v/>
      </c>
      <c r="J154" s="98" t="str">
        <f>申し込み表!H84&amp;""</f>
        <v/>
      </c>
      <c r="K154" s="98" t="str">
        <f>申し込み表!I84&amp;""</f>
        <v/>
      </c>
    </row>
    <row r="155" spans="1:11" x14ac:dyDescent="0.15">
      <c r="A155" t="str">
        <f>IF(OR(J155&lt;&gt;"",AND(F155&lt;&gt;"",COUNTIF(申し込み表!$F$121:$K$158,個人種目一覧!E155&amp;個人種目一覧!F155)&lt;&gt;0)),"o","")</f>
        <v/>
      </c>
      <c r="B155" s="97">
        <f>申し込み表!$D$58</f>
        <v>0</v>
      </c>
      <c r="C155" s="97" t="str">
        <f>IF(申し込み表!$D$59="小学女子","小学",IF(申し込み表!$D$59="中学女子","中学","一般"))</f>
        <v>一般</v>
      </c>
      <c r="D155" s="97" t="s">
        <v>2059</v>
      </c>
      <c r="E155" s="97" t="str">
        <f>申し込み表!B85&amp;""</f>
        <v/>
      </c>
      <c r="F155" s="97" t="str">
        <f>申し込み表!C85&amp;""</f>
        <v/>
      </c>
      <c r="G155" s="97" t="str">
        <f>申し込み表!N85</f>
        <v/>
      </c>
      <c r="H155" s="97" t="str">
        <f>申し込み表!E85&amp;""</f>
        <v/>
      </c>
      <c r="I155" s="98" t="str">
        <f>申し込み表!G85&amp;""</f>
        <v/>
      </c>
      <c r="J155" s="98" t="str">
        <f>申し込み表!H85&amp;""</f>
        <v/>
      </c>
      <c r="K155" s="98" t="str">
        <f>申し込み表!I85&amp;""</f>
        <v/>
      </c>
    </row>
    <row r="156" spans="1:11" x14ac:dyDescent="0.15">
      <c r="A156" t="str">
        <f>IF(OR(J156&lt;&gt;"",AND(F156&lt;&gt;"",COUNTIF(申し込み表!$F$121:$K$158,個人種目一覧!E156&amp;個人種目一覧!F156)&lt;&gt;0)),"o","")</f>
        <v/>
      </c>
      <c r="B156" s="97">
        <f>申し込み表!$D$58</f>
        <v>0</v>
      </c>
      <c r="C156" s="97" t="str">
        <f>IF(申し込み表!$D$59="小学女子","小学",IF(申し込み表!$D$59="中学女子","中学","一般"))</f>
        <v>一般</v>
      </c>
      <c r="D156" s="97" t="s">
        <v>2059</v>
      </c>
      <c r="E156" s="97" t="str">
        <f>申し込み表!B86&amp;""</f>
        <v/>
      </c>
      <c r="F156" s="97" t="str">
        <f>申し込み表!C86&amp;""</f>
        <v/>
      </c>
      <c r="G156" s="97" t="str">
        <f>申し込み表!N86</f>
        <v/>
      </c>
      <c r="H156" s="97" t="str">
        <f>申し込み表!E86&amp;""</f>
        <v/>
      </c>
      <c r="I156" s="98" t="str">
        <f>申し込み表!G86&amp;""</f>
        <v/>
      </c>
      <c r="J156" s="98" t="str">
        <f>申し込み表!H86&amp;""</f>
        <v/>
      </c>
      <c r="K156" s="98" t="str">
        <f>申し込み表!I86&amp;""</f>
        <v/>
      </c>
    </row>
    <row r="157" spans="1:11" x14ac:dyDescent="0.15">
      <c r="A157" t="str">
        <f>IF(OR(J157&lt;&gt;"",AND(F157&lt;&gt;"",COUNTIF(申し込み表!$F$121:$K$158,個人種目一覧!E157&amp;個人種目一覧!F157)&lt;&gt;0)),"o","")</f>
        <v/>
      </c>
      <c r="B157" s="97">
        <f>申し込み表!$D$58</f>
        <v>0</v>
      </c>
      <c r="C157" s="97" t="str">
        <f>IF(申し込み表!$D$59="小学女子","小学",IF(申し込み表!$D$59="中学女子","中学","一般"))</f>
        <v>一般</v>
      </c>
      <c r="D157" s="97" t="s">
        <v>2059</v>
      </c>
      <c r="E157" s="97" t="str">
        <f>申し込み表!B87&amp;""</f>
        <v/>
      </c>
      <c r="F157" s="97" t="str">
        <f>申し込み表!C87&amp;""</f>
        <v/>
      </c>
      <c r="G157" s="97" t="str">
        <f>申し込み表!N87</f>
        <v/>
      </c>
      <c r="H157" s="97" t="str">
        <f>申し込み表!E87&amp;""</f>
        <v/>
      </c>
      <c r="I157" s="98" t="str">
        <f>申し込み表!G87&amp;""</f>
        <v/>
      </c>
      <c r="J157" s="98" t="str">
        <f>申し込み表!H87&amp;""</f>
        <v/>
      </c>
      <c r="K157" s="98" t="str">
        <f>申し込み表!I87&amp;""</f>
        <v/>
      </c>
    </row>
    <row r="158" spans="1:11" x14ac:dyDescent="0.15">
      <c r="A158" t="str">
        <f>IF(OR(J158&lt;&gt;"",AND(F158&lt;&gt;"",COUNTIF(申し込み表!$F$121:$K$158,個人種目一覧!E158&amp;個人種目一覧!F158)&lt;&gt;0)),"o","")</f>
        <v/>
      </c>
      <c r="B158" s="97">
        <f>申し込み表!$D$58</f>
        <v>0</v>
      </c>
      <c r="C158" s="97" t="str">
        <f>IF(申し込み表!$D$59="小学女子","小学",IF(申し込み表!$D$59="中学女子","中学","一般"))</f>
        <v>一般</v>
      </c>
      <c r="D158" s="97" t="s">
        <v>2059</v>
      </c>
      <c r="E158" s="97" t="str">
        <f>申し込み表!B88&amp;""</f>
        <v/>
      </c>
      <c r="F158" s="97" t="str">
        <f>申し込み表!C88&amp;""</f>
        <v/>
      </c>
      <c r="G158" s="97" t="str">
        <f>申し込み表!N88</f>
        <v/>
      </c>
      <c r="H158" s="97" t="str">
        <f>申し込み表!E88&amp;""</f>
        <v/>
      </c>
      <c r="I158" s="98" t="str">
        <f>申し込み表!G88&amp;""</f>
        <v/>
      </c>
      <c r="J158" s="98" t="str">
        <f>申し込み表!H88&amp;""</f>
        <v/>
      </c>
      <c r="K158" s="98" t="str">
        <f>申し込み表!I88&amp;""</f>
        <v/>
      </c>
    </row>
    <row r="159" spans="1:11" x14ac:dyDescent="0.15">
      <c r="A159" t="str">
        <f>IF(OR(J159&lt;&gt;"",AND(F159&lt;&gt;"",COUNTIF(申し込み表!$F$121:$K$158,個人種目一覧!E159&amp;個人種目一覧!F159)&lt;&gt;0)),"o","")</f>
        <v/>
      </c>
      <c r="B159" s="97">
        <f>申し込み表!$D$58</f>
        <v>0</v>
      </c>
      <c r="C159" s="97" t="str">
        <f>IF(申し込み表!$D$59="小学女子","小学",IF(申し込み表!$D$59="中学女子","中学","一般"))</f>
        <v>一般</v>
      </c>
      <c r="D159" s="97" t="s">
        <v>2059</v>
      </c>
      <c r="E159" s="97" t="str">
        <f>申し込み表!B89&amp;""</f>
        <v/>
      </c>
      <c r="F159" s="97" t="str">
        <f>申し込み表!C89&amp;""</f>
        <v/>
      </c>
      <c r="G159" s="97" t="str">
        <f>申し込み表!N89</f>
        <v/>
      </c>
      <c r="H159" s="97" t="str">
        <f>申し込み表!E89&amp;""</f>
        <v/>
      </c>
      <c r="I159" s="98" t="str">
        <f>申し込み表!G89&amp;""</f>
        <v/>
      </c>
      <c r="J159" s="98" t="str">
        <f>申し込み表!H89&amp;""</f>
        <v/>
      </c>
      <c r="K159" s="98" t="str">
        <f>申し込み表!I89&amp;""</f>
        <v/>
      </c>
    </row>
    <row r="160" spans="1:11" x14ac:dyDescent="0.15">
      <c r="A160" t="str">
        <f>IF(OR(J160&lt;&gt;"",AND(F160&lt;&gt;"",COUNTIF(申し込み表!$F$121:$K$158,個人種目一覧!E160&amp;個人種目一覧!F160)&lt;&gt;0)),"o","")</f>
        <v/>
      </c>
      <c r="B160" s="97">
        <f>申し込み表!$D$58</f>
        <v>0</v>
      </c>
      <c r="C160" s="97" t="str">
        <f>IF(申し込み表!$D$59="小学女子","小学",IF(申し込み表!$D$59="中学女子","中学","一般"))</f>
        <v>一般</v>
      </c>
      <c r="D160" s="97" t="s">
        <v>2059</v>
      </c>
      <c r="E160" s="97" t="str">
        <f>申し込み表!B90&amp;""</f>
        <v/>
      </c>
      <c r="F160" s="97" t="str">
        <f>申し込み表!C90&amp;""</f>
        <v/>
      </c>
      <c r="G160" s="97" t="str">
        <f>申し込み表!N90</f>
        <v/>
      </c>
      <c r="H160" s="97" t="str">
        <f>申し込み表!E90&amp;""</f>
        <v/>
      </c>
      <c r="I160" s="98" t="str">
        <f>申し込み表!G90&amp;""</f>
        <v/>
      </c>
      <c r="J160" s="98" t="str">
        <f>申し込み表!H90&amp;""</f>
        <v/>
      </c>
      <c r="K160" s="98" t="str">
        <f>申し込み表!I90&amp;""</f>
        <v/>
      </c>
    </row>
    <row r="161" spans="1:11" x14ac:dyDescent="0.15">
      <c r="A161" t="str">
        <f>IF(OR(J161&lt;&gt;"",AND(F161&lt;&gt;"",COUNTIF(申し込み表!$F$121:$K$158,個人種目一覧!E161&amp;個人種目一覧!F161)&lt;&gt;0)),"o","")</f>
        <v/>
      </c>
      <c r="B161" s="97">
        <f>申し込み表!$D$58</f>
        <v>0</v>
      </c>
      <c r="C161" s="97" t="str">
        <f>IF(申し込み表!$D$59="小学女子","小学",IF(申し込み表!$D$59="中学女子","中学","一般"))</f>
        <v>一般</v>
      </c>
      <c r="D161" s="97" t="s">
        <v>2059</v>
      </c>
      <c r="E161" s="97" t="str">
        <f>申し込み表!B91&amp;""</f>
        <v/>
      </c>
      <c r="F161" s="97" t="str">
        <f>申し込み表!C91&amp;""</f>
        <v/>
      </c>
      <c r="G161" s="97" t="str">
        <f>申し込み表!N91</f>
        <v/>
      </c>
      <c r="H161" s="97" t="str">
        <f>申し込み表!E91&amp;""</f>
        <v/>
      </c>
      <c r="I161" s="98" t="str">
        <f>申し込み表!G91&amp;""</f>
        <v/>
      </c>
      <c r="J161" s="98" t="str">
        <f>申し込み表!H91&amp;""</f>
        <v/>
      </c>
      <c r="K161" s="98" t="str">
        <f>申し込み表!I91&amp;""</f>
        <v/>
      </c>
    </row>
    <row r="162" spans="1:11" x14ac:dyDescent="0.15">
      <c r="A162" t="str">
        <f>IF(OR(J162&lt;&gt;"",AND(F162&lt;&gt;"",COUNTIF(申し込み表!$F$121:$K$158,個人種目一覧!E162&amp;個人種目一覧!F162)&lt;&gt;0)),"o","")</f>
        <v/>
      </c>
      <c r="B162" s="97">
        <f>申し込み表!$D$58</f>
        <v>0</v>
      </c>
      <c r="C162" s="97" t="str">
        <f>IF(申し込み表!$D$59="小学女子","小学",IF(申し込み表!$D$59="中学女子","中学","一般"))</f>
        <v>一般</v>
      </c>
      <c r="D162" s="97" t="s">
        <v>2059</v>
      </c>
      <c r="E162" s="97" t="str">
        <f>申し込み表!B92&amp;""</f>
        <v/>
      </c>
      <c r="F162" s="97" t="str">
        <f>申し込み表!C92&amp;""</f>
        <v/>
      </c>
      <c r="G162" s="97" t="str">
        <f>申し込み表!N92</f>
        <v/>
      </c>
      <c r="H162" s="97" t="str">
        <f>申し込み表!E92&amp;""</f>
        <v/>
      </c>
      <c r="I162" s="98" t="str">
        <f>申し込み表!G92&amp;""</f>
        <v/>
      </c>
      <c r="J162" s="98" t="str">
        <f>申し込み表!H92&amp;""</f>
        <v/>
      </c>
      <c r="K162" s="98" t="str">
        <f>申し込み表!I92&amp;""</f>
        <v/>
      </c>
    </row>
    <row r="163" spans="1:11" x14ac:dyDescent="0.15">
      <c r="A163" t="str">
        <f>IF(OR(J163&lt;&gt;"",AND(F163&lt;&gt;"",COUNTIF(申し込み表!$F$121:$K$158,個人種目一覧!E163&amp;個人種目一覧!F163)&lt;&gt;0)),"o","")</f>
        <v/>
      </c>
      <c r="B163" s="97">
        <f>申し込み表!$D$58</f>
        <v>0</v>
      </c>
      <c r="C163" s="97" t="str">
        <f>IF(申し込み表!$D$59="小学女子","小学",IF(申し込み表!$D$59="中学女子","中学","一般"))</f>
        <v>一般</v>
      </c>
      <c r="D163" s="97" t="s">
        <v>2059</v>
      </c>
      <c r="E163" s="97" t="str">
        <f>申し込み表!B93&amp;""</f>
        <v/>
      </c>
      <c r="F163" s="97" t="str">
        <f>申し込み表!C93&amp;""</f>
        <v/>
      </c>
      <c r="G163" s="97" t="str">
        <f>申し込み表!N93</f>
        <v/>
      </c>
      <c r="H163" s="97" t="str">
        <f>申し込み表!E93&amp;""</f>
        <v/>
      </c>
      <c r="I163" s="98" t="str">
        <f>申し込み表!G93&amp;""</f>
        <v/>
      </c>
      <c r="J163" s="98" t="str">
        <f>申し込み表!H93&amp;""</f>
        <v/>
      </c>
      <c r="K163" s="98" t="str">
        <f>申し込み表!I93&amp;""</f>
        <v/>
      </c>
    </row>
    <row r="164" spans="1:11" x14ac:dyDescent="0.15">
      <c r="A164" t="str">
        <f>IF(OR(J164&lt;&gt;"",AND(F164&lt;&gt;"",COUNTIF(申し込み表!$F$121:$K$158,個人種目一覧!E164&amp;個人種目一覧!F164)&lt;&gt;0)),"o","")</f>
        <v/>
      </c>
      <c r="B164" s="97">
        <f>申し込み表!$D$58</f>
        <v>0</v>
      </c>
      <c r="C164" s="97" t="str">
        <f>IF(申し込み表!$D$59="小学女子","小学",IF(申し込み表!$D$59="中学女子","中学","一般"))</f>
        <v>一般</v>
      </c>
      <c r="D164" s="97" t="s">
        <v>2059</v>
      </c>
      <c r="E164" s="97" t="str">
        <f>申し込み表!B94&amp;""</f>
        <v/>
      </c>
      <c r="F164" s="97" t="str">
        <f>申し込み表!C94&amp;""</f>
        <v/>
      </c>
      <c r="G164" s="97" t="str">
        <f>申し込み表!N94</f>
        <v/>
      </c>
      <c r="H164" s="97" t="str">
        <f>申し込み表!E94&amp;""</f>
        <v/>
      </c>
      <c r="I164" s="98" t="str">
        <f>申し込み表!G94&amp;""</f>
        <v/>
      </c>
      <c r="J164" s="98" t="str">
        <f>申し込み表!H94&amp;""</f>
        <v/>
      </c>
      <c r="K164" s="98" t="str">
        <f>申し込み表!I94&amp;""</f>
        <v/>
      </c>
    </row>
    <row r="165" spans="1:11" x14ac:dyDescent="0.15">
      <c r="A165" t="str">
        <f>IF(OR(J165&lt;&gt;"",AND(F165&lt;&gt;"",COUNTIF(申し込み表!$F$121:$K$158,個人種目一覧!E165&amp;個人種目一覧!F165)&lt;&gt;0)),"o","")</f>
        <v/>
      </c>
      <c r="B165" s="97">
        <f>申し込み表!$D$58</f>
        <v>0</v>
      </c>
      <c r="C165" s="97" t="str">
        <f>IF(申し込み表!$D$59="小学女子","小学",IF(申し込み表!$D$59="中学女子","中学","一般"))</f>
        <v>一般</v>
      </c>
      <c r="D165" s="97" t="s">
        <v>2059</v>
      </c>
      <c r="E165" s="97" t="str">
        <f>申し込み表!B95&amp;""</f>
        <v/>
      </c>
      <c r="F165" s="97" t="str">
        <f>申し込み表!C95&amp;""</f>
        <v/>
      </c>
      <c r="G165" s="97" t="str">
        <f>申し込み表!N95</f>
        <v/>
      </c>
      <c r="H165" s="97" t="str">
        <f>申し込み表!E95&amp;""</f>
        <v/>
      </c>
      <c r="I165" s="98" t="str">
        <f>申し込み表!G95&amp;""</f>
        <v/>
      </c>
      <c r="J165" s="98" t="str">
        <f>申し込み表!H95&amp;""</f>
        <v/>
      </c>
      <c r="K165" s="98" t="str">
        <f>申し込み表!I95&amp;""</f>
        <v/>
      </c>
    </row>
    <row r="166" spans="1:11" x14ac:dyDescent="0.15">
      <c r="A166" t="str">
        <f>IF(OR(J166&lt;&gt;"",AND(F166&lt;&gt;"",COUNTIF(申し込み表!$F$121:$K$158,個人種目一覧!E166&amp;個人種目一覧!F166)&lt;&gt;0)),"o","")</f>
        <v/>
      </c>
      <c r="B166" s="97">
        <f>申し込み表!$D$58</f>
        <v>0</v>
      </c>
      <c r="C166" s="97" t="str">
        <f>IF(申し込み表!$D$59="小学女子","小学",IF(申し込み表!$D$59="中学女子","中学","一般"))</f>
        <v>一般</v>
      </c>
      <c r="D166" s="97" t="s">
        <v>2059</v>
      </c>
      <c r="E166" s="97" t="str">
        <f>申し込み表!B96&amp;""</f>
        <v/>
      </c>
      <c r="F166" s="97" t="str">
        <f>申し込み表!C96&amp;""</f>
        <v/>
      </c>
      <c r="G166" s="97" t="str">
        <f>申し込み表!N96</f>
        <v/>
      </c>
      <c r="H166" s="97" t="str">
        <f>申し込み表!E96&amp;""</f>
        <v/>
      </c>
      <c r="I166" s="98" t="str">
        <f>申し込み表!G96&amp;""</f>
        <v/>
      </c>
      <c r="J166" s="98" t="str">
        <f>申し込み表!H96&amp;""</f>
        <v/>
      </c>
      <c r="K166" s="98" t="str">
        <f>申し込み表!I96&amp;""</f>
        <v/>
      </c>
    </row>
    <row r="167" spans="1:11" x14ac:dyDescent="0.15">
      <c r="A167" t="str">
        <f>IF(OR(J167&lt;&gt;"",AND(F167&lt;&gt;"",COUNTIF(申し込み表!$F$121:$K$158,個人種目一覧!E167&amp;個人種目一覧!F167)&lt;&gt;0)),"o","")</f>
        <v/>
      </c>
      <c r="B167" s="97">
        <f>申し込み表!$D$58</f>
        <v>0</v>
      </c>
      <c r="C167" s="97" t="str">
        <f>IF(申し込み表!$D$59="小学女子","小学",IF(申し込み表!$D$59="中学女子","中学","一般"))</f>
        <v>一般</v>
      </c>
      <c r="D167" s="97" t="s">
        <v>2059</v>
      </c>
      <c r="E167" s="97" t="str">
        <f>申し込み表!B97&amp;""</f>
        <v/>
      </c>
      <c r="F167" s="97" t="str">
        <f>申し込み表!C97&amp;""</f>
        <v/>
      </c>
      <c r="G167" s="97" t="str">
        <f>申し込み表!N97</f>
        <v/>
      </c>
      <c r="H167" s="97" t="str">
        <f>申し込み表!E97&amp;""</f>
        <v/>
      </c>
      <c r="I167" s="98" t="str">
        <f>申し込み表!G97&amp;""</f>
        <v/>
      </c>
      <c r="J167" s="98" t="str">
        <f>申し込み表!H97&amp;""</f>
        <v/>
      </c>
      <c r="K167" s="98" t="str">
        <f>申し込み表!I97&amp;""</f>
        <v/>
      </c>
    </row>
    <row r="168" spans="1:11" x14ac:dyDescent="0.15">
      <c r="A168" t="str">
        <f>IF(OR(J168&lt;&gt;"",AND(F168&lt;&gt;"",COUNTIF(申し込み表!$F$121:$K$158,個人種目一覧!E168&amp;個人種目一覧!F168)&lt;&gt;0)),"o","")</f>
        <v/>
      </c>
      <c r="B168" s="97">
        <f>申し込み表!$D$58</f>
        <v>0</v>
      </c>
      <c r="C168" s="97" t="str">
        <f>IF(申し込み表!$D$59="小学女子","小学",IF(申し込み表!$D$59="中学女子","中学","一般"))</f>
        <v>一般</v>
      </c>
      <c r="D168" s="97" t="s">
        <v>2059</v>
      </c>
      <c r="E168" s="97" t="str">
        <f>申し込み表!B98&amp;""</f>
        <v/>
      </c>
      <c r="F168" s="97" t="str">
        <f>申し込み表!C98&amp;""</f>
        <v/>
      </c>
      <c r="G168" s="97" t="str">
        <f>申し込み表!N98</f>
        <v/>
      </c>
      <c r="H168" s="97" t="str">
        <f>申し込み表!E98&amp;""</f>
        <v/>
      </c>
      <c r="I168" s="98" t="str">
        <f>申し込み表!G98&amp;""</f>
        <v/>
      </c>
      <c r="J168" s="98" t="str">
        <f>申し込み表!H98&amp;""</f>
        <v/>
      </c>
      <c r="K168" s="98" t="str">
        <f>申し込み表!I98&amp;""</f>
        <v/>
      </c>
    </row>
    <row r="169" spans="1:11" x14ac:dyDescent="0.15">
      <c r="A169" t="str">
        <f>IF(OR(J169&lt;&gt;"",AND(F169&lt;&gt;"",COUNTIF(申し込み表!$F$121:$K$158,個人種目一覧!E169&amp;個人種目一覧!F169)&lt;&gt;0)),"o","")</f>
        <v/>
      </c>
      <c r="B169" s="97">
        <f>申し込み表!$D$58</f>
        <v>0</v>
      </c>
      <c r="C169" s="97" t="str">
        <f>IF(申し込み表!$D$59="小学女子","小学",IF(申し込み表!$D$59="中学女子","中学","一般"))</f>
        <v>一般</v>
      </c>
      <c r="D169" s="97" t="s">
        <v>2059</v>
      </c>
      <c r="E169" s="97" t="str">
        <f>申し込み表!B99&amp;""</f>
        <v/>
      </c>
      <c r="F169" s="97" t="str">
        <f>申し込み表!C99&amp;""</f>
        <v/>
      </c>
      <c r="G169" s="97" t="str">
        <f>申し込み表!N99</f>
        <v/>
      </c>
      <c r="H169" s="97" t="str">
        <f>申し込み表!E99&amp;""</f>
        <v/>
      </c>
      <c r="I169" s="98" t="str">
        <f>申し込み表!G99&amp;""</f>
        <v/>
      </c>
      <c r="J169" s="98" t="str">
        <f>申し込み表!H99&amp;""</f>
        <v/>
      </c>
      <c r="K169" s="98" t="str">
        <f>申し込み表!I99&amp;""</f>
        <v/>
      </c>
    </row>
    <row r="170" spans="1:11" x14ac:dyDescent="0.15">
      <c r="A170" t="str">
        <f>IF(OR(J170&lt;&gt;"",AND(F170&lt;&gt;"",COUNTIF(申し込み表!$F$121:$K$158,個人種目一覧!E170&amp;個人種目一覧!F170)&lt;&gt;0)),"o","")</f>
        <v/>
      </c>
      <c r="B170" s="97">
        <f>申し込み表!$D$58</f>
        <v>0</v>
      </c>
      <c r="C170" s="97" t="str">
        <f>IF(申し込み表!$D$59="小学女子","小学",IF(申し込み表!$D$59="中学女子","中学","一般"))</f>
        <v>一般</v>
      </c>
      <c r="D170" s="97" t="s">
        <v>2059</v>
      </c>
      <c r="E170" s="97" t="str">
        <f>申し込み表!B100&amp;""</f>
        <v/>
      </c>
      <c r="F170" s="97" t="str">
        <f>申し込み表!C100&amp;""</f>
        <v/>
      </c>
      <c r="G170" s="97" t="str">
        <f>申し込み表!N100</f>
        <v/>
      </c>
      <c r="H170" s="97" t="str">
        <f>申し込み表!E100&amp;""</f>
        <v/>
      </c>
      <c r="I170" s="98" t="str">
        <f>申し込み表!G100&amp;""</f>
        <v/>
      </c>
      <c r="J170" s="98" t="str">
        <f>申し込み表!H100&amp;""</f>
        <v/>
      </c>
      <c r="K170" s="98" t="str">
        <f>申し込み表!I100&amp;""</f>
        <v/>
      </c>
    </row>
    <row r="171" spans="1:11" x14ac:dyDescent="0.15">
      <c r="A171" t="str">
        <f>IF(OR(J171&lt;&gt;"",AND(F171&lt;&gt;"",COUNTIF(申し込み表!$F$121:$K$158,個人種目一覧!E171&amp;個人種目一覧!F171)&lt;&gt;0)),"o","")</f>
        <v/>
      </c>
      <c r="B171" s="97">
        <f>申し込み表!$D$58</f>
        <v>0</v>
      </c>
      <c r="C171" s="97" t="str">
        <f>IF(申し込み表!$D$59="小学女子","小学",IF(申し込み表!$D$59="中学女子","中学","一般"))</f>
        <v>一般</v>
      </c>
      <c r="D171" s="97" t="s">
        <v>2059</v>
      </c>
      <c r="E171" s="97" t="str">
        <f>申し込み表!B101&amp;""</f>
        <v/>
      </c>
      <c r="F171" s="97" t="str">
        <f>申し込み表!C101&amp;""</f>
        <v/>
      </c>
      <c r="G171" s="97" t="str">
        <f>申し込み表!N101</f>
        <v/>
      </c>
      <c r="H171" s="97" t="str">
        <f>申し込み表!E101&amp;""</f>
        <v/>
      </c>
      <c r="I171" s="98" t="str">
        <f>申し込み表!G101&amp;""</f>
        <v/>
      </c>
      <c r="J171" s="98" t="str">
        <f>申し込み表!H101&amp;""</f>
        <v/>
      </c>
      <c r="K171" s="98" t="str">
        <f>申し込み表!I101&amp;""</f>
        <v/>
      </c>
    </row>
    <row r="172" spans="1:11" x14ac:dyDescent="0.15">
      <c r="A172" t="str">
        <f>IF(OR(J172&lt;&gt;"",AND(F172&lt;&gt;"",COUNTIF(申し込み表!$F$121:$K$158,個人種目一覧!E172&amp;個人種目一覧!F172)&lt;&gt;0)),"o","")</f>
        <v/>
      </c>
      <c r="B172" s="97">
        <f>申し込み表!$D$58</f>
        <v>0</v>
      </c>
      <c r="C172" s="97" t="str">
        <f>IF(申し込み表!$D$59="小学女子","小学",IF(申し込み表!$D$59="中学女子","中学","一般"))</f>
        <v>一般</v>
      </c>
      <c r="D172" s="97" t="s">
        <v>2059</v>
      </c>
      <c r="E172" s="97" t="str">
        <f>申し込み表!B102&amp;""</f>
        <v/>
      </c>
      <c r="F172" s="97" t="str">
        <f>申し込み表!C102&amp;""</f>
        <v/>
      </c>
      <c r="G172" s="97" t="str">
        <f>申し込み表!N102</f>
        <v/>
      </c>
      <c r="H172" s="97" t="str">
        <f>申し込み表!E102&amp;""</f>
        <v/>
      </c>
      <c r="I172" s="98" t="str">
        <f>申し込み表!G102&amp;""</f>
        <v/>
      </c>
      <c r="J172" s="98" t="str">
        <f>申し込み表!H102&amp;""</f>
        <v/>
      </c>
      <c r="K172" s="98" t="str">
        <f>申し込み表!I102&amp;""</f>
        <v/>
      </c>
    </row>
    <row r="173" spans="1:11" x14ac:dyDescent="0.15">
      <c r="A173" t="str">
        <f>IF(OR(J173&lt;&gt;"",AND(F173&lt;&gt;"",COUNTIF(申し込み表!$F$121:$K$158,個人種目一覧!E173&amp;個人種目一覧!F173)&lt;&gt;0)),"o","")</f>
        <v/>
      </c>
      <c r="B173" s="97">
        <f>申し込み表!$D$58</f>
        <v>0</v>
      </c>
      <c r="C173" s="97" t="str">
        <f>IF(申し込み表!$D$59="小学女子","小学",IF(申し込み表!$D$59="中学女子","中学","一般"))</f>
        <v>一般</v>
      </c>
      <c r="D173" s="97" t="s">
        <v>2059</v>
      </c>
      <c r="E173" s="97" t="str">
        <f>申し込み表!B103&amp;""</f>
        <v/>
      </c>
      <c r="F173" s="97" t="str">
        <f>申し込み表!C103&amp;""</f>
        <v/>
      </c>
      <c r="G173" s="97" t="str">
        <f>申し込み表!N103</f>
        <v/>
      </c>
      <c r="H173" s="97" t="str">
        <f>申し込み表!E103&amp;""</f>
        <v/>
      </c>
      <c r="I173" s="98" t="str">
        <f>申し込み表!G103&amp;""</f>
        <v/>
      </c>
      <c r="J173" s="98" t="str">
        <f>申し込み表!H103&amp;""</f>
        <v/>
      </c>
      <c r="K173" s="98" t="str">
        <f>申し込み表!I103&amp;""</f>
        <v/>
      </c>
    </row>
    <row r="174" spans="1:11" x14ac:dyDescent="0.15">
      <c r="A174" t="str">
        <f>IF(OR(J174&lt;&gt;"",AND(F174&lt;&gt;"",COUNTIF(申し込み表!$F$121:$K$158,個人種目一覧!E174&amp;個人種目一覧!F174)&lt;&gt;0)),"o","")</f>
        <v/>
      </c>
      <c r="B174" s="97">
        <f>申し込み表!$D$58</f>
        <v>0</v>
      </c>
      <c r="C174" s="97" t="str">
        <f>IF(申し込み表!$D$59="小学女子","小学",IF(申し込み表!$D$59="中学女子","中学","一般"))</f>
        <v>一般</v>
      </c>
      <c r="D174" s="97" t="s">
        <v>2059</v>
      </c>
      <c r="E174" s="97" t="str">
        <f>申し込み表!B104&amp;""</f>
        <v/>
      </c>
      <c r="F174" s="97" t="str">
        <f>申し込み表!C104&amp;""</f>
        <v/>
      </c>
      <c r="G174" s="97" t="str">
        <f>申し込み表!N104</f>
        <v/>
      </c>
      <c r="H174" s="97" t="str">
        <f>申し込み表!E104&amp;""</f>
        <v/>
      </c>
      <c r="I174" s="98" t="str">
        <f>申し込み表!G104&amp;""</f>
        <v/>
      </c>
      <c r="J174" s="98" t="str">
        <f>申し込み表!H104&amp;""</f>
        <v/>
      </c>
      <c r="K174" s="98" t="str">
        <f>申し込み表!I104&amp;""</f>
        <v/>
      </c>
    </row>
    <row r="175" spans="1:11" x14ac:dyDescent="0.15">
      <c r="A175" t="str">
        <f>IF(OR(J175&lt;&gt;"",AND(F175&lt;&gt;"",COUNTIF(申し込み表!$F$121:$K$158,個人種目一覧!E175&amp;個人種目一覧!F175)&lt;&gt;0)),"o","")</f>
        <v/>
      </c>
      <c r="B175" s="97">
        <f>申し込み表!$D$58</f>
        <v>0</v>
      </c>
      <c r="C175" s="97" t="str">
        <f>IF(申し込み表!$D$59="小学女子","小学",IF(申し込み表!$D$59="中学女子","中学","一般"))</f>
        <v>一般</v>
      </c>
      <c r="D175" s="97" t="s">
        <v>2059</v>
      </c>
      <c r="E175" s="97" t="str">
        <f>申し込み表!B105&amp;""</f>
        <v/>
      </c>
      <c r="F175" s="97" t="str">
        <f>申し込み表!C105&amp;""</f>
        <v/>
      </c>
      <c r="G175" s="97" t="str">
        <f>申し込み表!N105</f>
        <v/>
      </c>
      <c r="H175" s="97" t="str">
        <f>申し込み表!E105&amp;""</f>
        <v/>
      </c>
      <c r="I175" s="98" t="str">
        <f>申し込み表!G105&amp;""</f>
        <v/>
      </c>
      <c r="J175" s="98" t="str">
        <f>申し込み表!H105&amp;""</f>
        <v/>
      </c>
      <c r="K175" s="98" t="str">
        <f>申し込み表!I105&amp;""</f>
        <v/>
      </c>
    </row>
    <row r="176" spans="1:11" x14ac:dyDescent="0.15">
      <c r="A176" t="str">
        <f>IF(OR(J176&lt;&gt;"",AND(F176&lt;&gt;"",COUNTIF(申し込み表!$F$121:$K$158,個人種目一覧!E176&amp;個人種目一覧!F176)&lt;&gt;0)),"o","")</f>
        <v/>
      </c>
      <c r="B176" s="97">
        <f>申し込み表!$D$58</f>
        <v>0</v>
      </c>
      <c r="C176" s="97" t="str">
        <f>IF(申し込み表!$D$59="小学女子","小学",IF(申し込み表!$D$59="中学女子","中学","一般"))</f>
        <v>一般</v>
      </c>
      <c r="D176" s="97" t="s">
        <v>2059</v>
      </c>
      <c r="E176" s="97" t="str">
        <f>申し込み表!B106&amp;""</f>
        <v/>
      </c>
      <c r="F176" s="97" t="str">
        <f>申し込み表!C106&amp;""</f>
        <v/>
      </c>
      <c r="G176" s="97" t="str">
        <f>申し込み表!N106</f>
        <v/>
      </c>
      <c r="H176" s="97" t="str">
        <f>申し込み表!E106&amp;""</f>
        <v/>
      </c>
      <c r="I176" s="98" t="str">
        <f>申し込み表!G106&amp;""</f>
        <v/>
      </c>
      <c r="J176" s="98" t="str">
        <f>申し込み表!H106&amp;""</f>
        <v/>
      </c>
      <c r="K176" s="98" t="str">
        <f>申し込み表!I106&amp;""</f>
        <v/>
      </c>
    </row>
    <row r="177" spans="1:11" x14ac:dyDescent="0.15">
      <c r="A177" t="str">
        <f>IF(OR(J177&lt;&gt;"",AND(F177&lt;&gt;"",COUNTIF(申し込み表!$F$121:$K$158,個人種目一覧!E177&amp;個人種目一覧!F177)&lt;&gt;0)),"o","")</f>
        <v/>
      </c>
      <c r="B177" s="97">
        <f>申し込み表!$D$58</f>
        <v>0</v>
      </c>
      <c r="C177" s="97" t="str">
        <f>IF(申し込み表!$D$59="小学女子","小学",IF(申し込み表!$D$59="中学女子","中学","一般"))</f>
        <v>一般</v>
      </c>
      <c r="D177" s="97" t="s">
        <v>2059</v>
      </c>
      <c r="E177" s="97" t="str">
        <f>申し込み表!B107&amp;""</f>
        <v/>
      </c>
      <c r="F177" s="97" t="str">
        <f>申し込み表!C107&amp;""</f>
        <v/>
      </c>
      <c r="G177" s="97" t="str">
        <f>申し込み表!N107</f>
        <v/>
      </c>
      <c r="H177" s="97" t="str">
        <f>申し込み表!E107&amp;""</f>
        <v/>
      </c>
      <c r="I177" s="98" t="str">
        <f>申し込み表!G107&amp;""</f>
        <v/>
      </c>
      <c r="J177" s="98" t="str">
        <f>申し込み表!H107&amp;""</f>
        <v/>
      </c>
      <c r="K177" s="98" t="str">
        <f>申し込み表!I107&amp;""</f>
        <v/>
      </c>
    </row>
    <row r="178" spans="1:11" x14ac:dyDescent="0.15">
      <c r="A178" t="str">
        <f>IF(OR(J178&lt;&gt;"",AND(F178&lt;&gt;"",COUNTIF(申し込み表!$F$121:$K$158,個人種目一覧!E178&amp;個人種目一覧!F178)&lt;&gt;0)),"o","")</f>
        <v/>
      </c>
      <c r="B178" s="97">
        <f>申し込み表!$D$58</f>
        <v>0</v>
      </c>
      <c r="C178" s="97" t="str">
        <f>IF(申し込み表!$D$59="小学女子","小学",IF(申し込み表!$D$59="中学女子","中学","一般"))</f>
        <v>一般</v>
      </c>
      <c r="D178" s="97" t="s">
        <v>2059</v>
      </c>
      <c r="E178" s="97" t="str">
        <f>申し込み表!B108&amp;""</f>
        <v/>
      </c>
      <c r="F178" s="97" t="str">
        <f>申し込み表!C108&amp;""</f>
        <v/>
      </c>
      <c r="G178" s="97" t="str">
        <f>申し込み表!N108</f>
        <v/>
      </c>
      <c r="H178" s="97" t="str">
        <f>申し込み表!E108&amp;""</f>
        <v/>
      </c>
      <c r="I178" s="98" t="str">
        <f>申し込み表!G108&amp;""</f>
        <v/>
      </c>
      <c r="J178" s="98" t="str">
        <f>申し込み表!H108&amp;""</f>
        <v/>
      </c>
      <c r="K178" s="98" t="str">
        <f>申し込み表!I108&amp;""</f>
        <v/>
      </c>
    </row>
    <row r="179" spans="1:11" x14ac:dyDescent="0.15">
      <c r="A179" t="str">
        <f>IF(OR(J179&lt;&gt;"",AND(F179&lt;&gt;"",COUNTIF(申し込み表!$F$121:$K$158,個人種目一覧!E179&amp;個人種目一覧!F179)&lt;&gt;0)),"o","")</f>
        <v/>
      </c>
      <c r="B179" s="97">
        <f>申し込み表!$D$58</f>
        <v>0</v>
      </c>
      <c r="C179" s="97" t="str">
        <f>IF(申し込み表!$D$59="小学女子","小学",IF(申し込み表!$D$59="中学女子","中学","一般"))</f>
        <v>一般</v>
      </c>
      <c r="D179" s="97" t="s">
        <v>2059</v>
      </c>
      <c r="E179" s="97" t="str">
        <f>申し込み表!B109&amp;""</f>
        <v/>
      </c>
      <c r="F179" s="97" t="str">
        <f>申し込み表!C109&amp;""</f>
        <v/>
      </c>
      <c r="G179" s="97" t="str">
        <f>申し込み表!N109</f>
        <v/>
      </c>
      <c r="H179" s="97" t="str">
        <f>申し込み表!E109&amp;""</f>
        <v/>
      </c>
      <c r="I179" s="98" t="str">
        <f>申し込み表!G109&amp;""</f>
        <v/>
      </c>
      <c r="J179" s="98" t="str">
        <f>申し込み表!H109&amp;""</f>
        <v/>
      </c>
      <c r="K179" s="98" t="str">
        <f>申し込み表!I109&amp;""</f>
        <v/>
      </c>
    </row>
    <row r="180" spans="1:11" x14ac:dyDescent="0.15">
      <c r="A180" t="str">
        <f>IF(OR(J180&lt;&gt;"",AND(F180&lt;&gt;"",COUNTIF(申し込み表!$F$121:$K$158,個人種目一覧!E180&amp;個人種目一覧!F180)&lt;&gt;0)),"o","")</f>
        <v/>
      </c>
      <c r="B180" s="97">
        <f>申し込み表!$D$58</f>
        <v>0</v>
      </c>
      <c r="C180" s="97" t="str">
        <f>IF(申し込み表!$D$59="小学女子","小学",IF(申し込み表!$D$59="中学女子","中学","一般"))</f>
        <v>一般</v>
      </c>
      <c r="D180" s="97" t="s">
        <v>2059</v>
      </c>
      <c r="E180" s="97" t="str">
        <f>申し込み表!B110&amp;""</f>
        <v/>
      </c>
      <c r="F180" s="97" t="str">
        <f>申し込み表!C110&amp;""</f>
        <v/>
      </c>
      <c r="G180" s="97" t="str">
        <f>申し込み表!N110</f>
        <v/>
      </c>
      <c r="H180" s="97" t="str">
        <f>申し込み表!E110&amp;""</f>
        <v/>
      </c>
      <c r="I180" s="98" t="str">
        <f>申し込み表!G110&amp;""</f>
        <v/>
      </c>
      <c r="J180" s="98" t="str">
        <f>申し込み表!H110&amp;""</f>
        <v/>
      </c>
      <c r="K180" s="98" t="str">
        <f>申し込み表!I110&amp;""</f>
        <v/>
      </c>
    </row>
    <row r="181" spans="1:11" x14ac:dyDescent="0.15">
      <c r="A181" t="str">
        <f>IF(J181="","","o")</f>
        <v/>
      </c>
      <c r="B181" s="97">
        <f>申し込み表!$D$58</f>
        <v>0</v>
      </c>
      <c r="C181" s="97" t="str">
        <f>IF(申し込み表!$D$59="小学女子","小学",IF(申し込み表!$D$59="中学女子","中学","一般"))</f>
        <v>一般</v>
      </c>
      <c r="D181" s="97" t="s">
        <v>2059</v>
      </c>
      <c r="E181" s="97" t="str">
        <f>申し込み表!B66&amp;""</f>
        <v/>
      </c>
      <c r="F181" s="97" t="str">
        <f>申し込み表!C66&amp;""</f>
        <v/>
      </c>
      <c r="G181" s="97" t="str">
        <f>申し込み表!N66</f>
        <v/>
      </c>
      <c r="H181" s="97" t="str">
        <f>申し込み表!E66&amp;""</f>
        <v/>
      </c>
      <c r="I181" s="98" t="str">
        <f>申し込み表!G66&amp;""</f>
        <v/>
      </c>
      <c r="J181" s="98" t="str">
        <f>申し込み表!J66&amp;""</f>
        <v/>
      </c>
      <c r="K181" s="98" t="str">
        <f>申し込み表!K66&amp;""</f>
        <v/>
      </c>
    </row>
    <row r="182" spans="1:11" x14ac:dyDescent="0.15">
      <c r="A182" t="str">
        <f t="shared" ref="A182:A245" si="2">IF(J182="","","o")</f>
        <v/>
      </c>
      <c r="B182" s="97">
        <f>申し込み表!$D$58</f>
        <v>0</v>
      </c>
      <c r="C182" s="97" t="str">
        <f>IF(申し込み表!$D$59="小学女子","小学",IF(申し込み表!$D$59="中学女子","中学","一般"))</f>
        <v>一般</v>
      </c>
      <c r="D182" s="97" t="s">
        <v>2059</v>
      </c>
      <c r="E182" s="97" t="str">
        <f>申し込み表!B67&amp;""</f>
        <v/>
      </c>
      <c r="F182" s="97" t="str">
        <f>申し込み表!C67&amp;""</f>
        <v/>
      </c>
      <c r="G182" s="97" t="str">
        <f>申し込み表!N67</f>
        <v/>
      </c>
      <c r="H182" s="97" t="str">
        <f>申し込み表!E67&amp;""</f>
        <v/>
      </c>
      <c r="I182" s="98" t="str">
        <f>申し込み表!G67&amp;""</f>
        <v/>
      </c>
      <c r="J182" s="98" t="str">
        <f>申し込み表!J67&amp;""</f>
        <v/>
      </c>
      <c r="K182" s="98" t="str">
        <f>申し込み表!K67&amp;""</f>
        <v/>
      </c>
    </row>
    <row r="183" spans="1:11" x14ac:dyDescent="0.15">
      <c r="A183" t="str">
        <f t="shared" si="2"/>
        <v/>
      </c>
      <c r="B183" s="97">
        <f>申し込み表!$D$58</f>
        <v>0</v>
      </c>
      <c r="C183" s="97" t="str">
        <f>IF(申し込み表!$D$59="小学女子","小学",IF(申し込み表!$D$59="中学女子","中学","一般"))</f>
        <v>一般</v>
      </c>
      <c r="D183" s="97" t="s">
        <v>2059</v>
      </c>
      <c r="E183" s="97" t="str">
        <f>申し込み表!B68&amp;""</f>
        <v/>
      </c>
      <c r="F183" s="97" t="str">
        <f>申し込み表!C68&amp;""</f>
        <v/>
      </c>
      <c r="G183" s="97" t="str">
        <f>申し込み表!N68</f>
        <v/>
      </c>
      <c r="H183" s="97" t="str">
        <f>申し込み表!E68&amp;""</f>
        <v/>
      </c>
      <c r="I183" s="98" t="str">
        <f>申し込み表!G68&amp;""</f>
        <v/>
      </c>
      <c r="J183" s="98" t="str">
        <f>申し込み表!J68&amp;""</f>
        <v/>
      </c>
      <c r="K183" s="98" t="str">
        <f>申し込み表!K68&amp;""</f>
        <v/>
      </c>
    </row>
    <row r="184" spans="1:11" x14ac:dyDescent="0.15">
      <c r="A184" t="str">
        <f t="shared" si="2"/>
        <v/>
      </c>
      <c r="B184" s="97">
        <f>申し込み表!$D$58</f>
        <v>0</v>
      </c>
      <c r="C184" s="97" t="str">
        <f>IF(申し込み表!$D$59="小学女子","小学",IF(申し込み表!$D$59="中学女子","中学","一般"))</f>
        <v>一般</v>
      </c>
      <c r="D184" s="97" t="s">
        <v>2059</v>
      </c>
      <c r="E184" s="97" t="str">
        <f>申し込み表!B69&amp;""</f>
        <v/>
      </c>
      <c r="F184" s="97" t="str">
        <f>申し込み表!C69&amp;""</f>
        <v/>
      </c>
      <c r="G184" s="97" t="str">
        <f>申し込み表!N69</f>
        <v/>
      </c>
      <c r="H184" s="97" t="str">
        <f>申し込み表!E69&amp;""</f>
        <v/>
      </c>
      <c r="I184" s="98" t="str">
        <f>申し込み表!G69&amp;""</f>
        <v/>
      </c>
      <c r="J184" s="98" t="str">
        <f>申し込み表!J69&amp;""</f>
        <v/>
      </c>
      <c r="K184" s="98" t="str">
        <f>申し込み表!K69&amp;""</f>
        <v/>
      </c>
    </row>
    <row r="185" spans="1:11" x14ac:dyDescent="0.15">
      <c r="A185" t="str">
        <f t="shared" si="2"/>
        <v/>
      </c>
      <c r="B185" s="97">
        <f>申し込み表!$D$58</f>
        <v>0</v>
      </c>
      <c r="C185" s="97" t="str">
        <f>IF(申し込み表!$D$59="小学女子","小学",IF(申し込み表!$D$59="中学女子","中学","一般"))</f>
        <v>一般</v>
      </c>
      <c r="D185" s="97" t="s">
        <v>2059</v>
      </c>
      <c r="E185" s="97" t="str">
        <f>申し込み表!B70&amp;""</f>
        <v/>
      </c>
      <c r="F185" s="97" t="str">
        <f>申し込み表!C70&amp;""</f>
        <v/>
      </c>
      <c r="G185" s="97" t="str">
        <f>申し込み表!N70</f>
        <v/>
      </c>
      <c r="H185" s="97" t="str">
        <f>申し込み表!E70&amp;""</f>
        <v/>
      </c>
      <c r="I185" s="98" t="str">
        <f>申し込み表!G70&amp;""</f>
        <v/>
      </c>
      <c r="J185" s="98" t="str">
        <f>申し込み表!J70&amp;""</f>
        <v/>
      </c>
      <c r="K185" s="98" t="str">
        <f>申し込み表!K70&amp;""</f>
        <v/>
      </c>
    </row>
    <row r="186" spans="1:11" x14ac:dyDescent="0.15">
      <c r="A186" t="str">
        <f t="shared" si="2"/>
        <v/>
      </c>
      <c r="B186" s="97">
        <f>申し込み表!$D$58</f>
        <v>0</v>
      </c>
      <c r="C186" s="97" t="str">
        <f>IF(申し込み表!$D$59="小学女子","小学",IF(申し込み表!$D$59="中学女子","中学","一般"))</f>
        <v>一般</v>
      </c>
      <c r="D186" s="97" t="s">
        <v>2059</v>
      </c>
      <c r="E186" s="97" t="str">
        <f>申し込み表!B71&amp;""</f>
        <v/>
      </c>
      <c r="F186" s="97" t="str">
        <f>申し込み表!C71&amp;""</f>
        <v/>
      </c>
      <c r="G186" s="97" t="str">
        <f>申し込み表!N71</f>
        <v/>
      </c>
      <c r="H186" s="97" t="str">
        <f>申し込み表!E71&amp;""</f>
        <v/>
      </c>
      <c r="I186" s="98" t="str">
        <f>申し込み表!G71&amp;""</f>
        <v/>
      </c>
      <c r="J186" s="98" t="str">
        <f>申し込み表!J71&amp;""</f>
        <v/>
      </c>
      <c r="K186" s="98" t="str">
        <f>申し込み表!K71&amp;""</f>
        <v/>
      </c>
    </row>
    <row r="187" spans="1:11" x14ac:dyDescent="0.15">
      <c r="A187" t="str">
        <f t="shared" si="2"/>
        <v/>
      </c>
      <c r="B187" s="97">
        <f>申し込み表!$D$58</f>
        <v>0</v>
      </c>
      <c r="C187" s="97" t="str">
        <f>IF(申し込み表!$D$59="小学女子","小学",IF(申し込み表!$D$59="中学女子","中学","一般"))</f>
        <v>一般</v>
      </c>
      <c r="D187" s="97" t="s">
        <v>2059</v>
      </c>
      <c r="E187" s="97" t="str">
        <f>申し込み表!B72&amp;""</f>
        <v/>
      </c>
      <c r="F187" s="97" t="str">
        <f>申し込み表!C72&amp;""</f>
        <v/>
      </c>
      <c r="G187" s="97" t="str">
        <f>申し込み表!N72</f>
        <v/>
      </c>
      <c r="H187" s="97" t="str">
        <f>申し込み表!E72&amp;""</f>
        <v/>
      </c>
      <c r="I187" s="98" t="str">
        <f>申し込み表!G72&amp;""</f>
        <v/>
      </c>
      <c r="J187" s="98" t="str">
        <f>申し込み表!J72&amp;""</f>
        <v/>
      </c>
      <c r="K187" s="98" t="str">
        <f>申し込み表!K72&amp;""</f>
        <v/>
      </c>
    </row>
    <row r="188" spans="1:11" x14ac:dyDescent="0.15">
      <c r="A188" t="str">
        <f t="shared" si="2"/>
        <v/>
      </c>
      <c r="B188" s="97">
        <f>申し込み表!$D$58</f>
        <v>0</v>
      </c>
      <c r="C188" s="97" t="str">
        <f>IF(申し込み表!$D$59="小学女子","小学",IF(申し込み表!$D$59="中学女子","中学","一般"))</f>
        <v>一般</v>
      </c>
      <c r="D188" s="97" t="s">
        <v>2059</v>
      </c>
      <c r="E188" s="97" t="str">
        <f>申し込み表!B73&amp;""</f>
        <v/>
      </c>
      <c r="F188" s="97" t="str">
        <f>申し込み表!C73&amp;""</f>
        <v/>
      </c>
      <c r="G188" s="97" t="str">
        <f>申し込み表!N73</f>
        <v/>
      </c>
      <c r="H188" s="97" t="str">
        <f>申し込み表!E73&amp;""</f>
        <v/>
      </c>
      <c r="I188" s="98" t="str">
        <f>申し込み表!G73&amp;""</f>
        <v/>
      </c>
      <c r="J188" s="98" t="str">
        <f>申し込み表!J73&amp;""</f>
        <v/>
      </c>
      <c r="K188" s="98" t="str">
        <f>申し込み表!K73&amp;""</f>
        <v/>
      </c>
    </row>
    <row r="189" spans="1:11" x14ac:dyDescent="0.15">
      <c r="A189" t="str">
        <f t="shared" si="2"/>
        <v/>
      </c>
      <c r="B189" s="97">
        <f>申し込み表!$D$58</f>
        <v>0</v>
      </c>
      <c r="C189" s="97" t="str">
        <f>IF(申し込み表!$D$59="小学女子","小学",IF(申し込み表!$D$59="中学女子","中学","一般"))</f>
        <v>一般</v>
      </c>
      <c r="D189" s="97" t="s">
        <v>2059</v>
      </c>
      <c r="E189" s="97" t="str">
        <f>申し込み表!B74&amp;""</f>
        <v/>
      </c>
      <c r="F189" s="97" t="str">
        <f>申し込み表!C74&amp;""</f>
        <v/>
      </c>
      <c r="G189" s="97" t="str">
        <f>申し込み表!N74</f>
        <v/>
      </c>
      <c r="H189" s="97" t="str">
        <f>申し込み表!E74&amp;""</f>
        <v/>
      </c>
      <c r="I189" s="98" t="str">
        <f>申し込み表!G74&amp;""</f>
        <v/>
      </c>
      <c r="J189" s="98" t="str">
        <f>申し込み表!J74&amp;""</f>
        <v/>
      </c>
      <c r="K189" s="98" t="str">
        <f>申し込み表!K74&amp;""</f>
        <v/>
      </c>
    </row>
    <row r="190" spans="1:11" x14ac:dyDescent="0.15">
      <c r="A190" t="str">
        <f t="shared" si="2"/>
        <v/>
      </c>
      <c r="B190" s="97">
        <f>申し込み表!$D$58</f>
        <v>0</v>
      </c>
      <c r="C190" s="97" t="str">
        <f>IF(申し込み表!$D$59="小学女子","小学",IF(申し込み表!$D$59="中学女子","中学","一般"))</f>
        <v>一般</v>
      </c>
      <c r="D190" s="97" t="s">
        <v>2059</v>
      </c>
      <c r="E190" s="97" t="str">
        <f>申し込み表!B75&amp;""</f>
        <v/>
      </c>
      <c r="F190" s="97" t="str">
        <f>申し込み表!C75&amp;""</f>
        <v/>
      </c>
      <c r="G190" s="97" t="str">
        <f>申し込み表!N75</f>
        <v/>
      </c>
      <c r="H190" s="97" t="str">
        <f>申し込み表!E75&amp;""</f>
        <v/>
      </c>
      <c r="I190" s="98" t="str">
        <f>申し込み表!G75&amp;""</f>
        <v/>
      </c>
      <c r="J190" s="98" t="str">
        <f>申し込み表!J75&amp;""</f>
        <v/>
      </c>
      <c r="K190" s="98" t="str">
        <f>申し込み表!K75&amp;""</f>
        <v/>
      </c>
    </row>
    <row r="191" spans="1:11" x14ac:dyDescent="0.15">
      <c r="A191" t="str">
        <f t="shared" si="2"/>
        <v/>
      </c>
      <c r="B191" s="97">
        <f>申し込み表!$D$58</f>
        <v>0</v>
      </c>
      <c r="C191" s="97" t="str">
        <f>IF(申し込み表!$D$59="小学女子","小学",IF(申し込み表!$D$59="中学女子","中学","一般"))</f>
        <v>一般</v>
      </c>
      <c r="D191" s="97" t="s">
        <v>2059</v>
      </c>
      <c r="E191" s="97" t="str">
        <f>申し込み表!B76&amp;""</f>
        <v/>
      </c>
      <c r="F191" s="97" t="str">
        <f>申し込み表!C76&amp;""</f>
        <v/>
      </c>
      <c r="G191" s="97" t="str">
        <f>申し込み表!N76</f>
        <v/>
      </c>
      <c r="H191" s="97" t="str">
        <f>申し込み表!E76&amp;""</f>
        <v/>
      </c>
      <c r="I191" s="98" t="str">
        <f>申し込み表!G76&amp;""</f>
        <v/>
      </c>
      <c r="J191" s="98" t="str">
        <f>申し込み表!J76&amp;""</f>
        <v/>
      </c>
      <c r="K191" s="98" t="str">
        <f>申し込み表!K76&amp;""</f>
        <v/>
      </c>
    </row>
    <row r="192" spans="1:11" x14ac:dyDescent="0.15">
      <c r="A192" t="str">
        <f t="shared" si="2"/>
        <v/>
      </c>
      <c r="B192" s="97">
        <f>申し込み表!$D$58</f>
        <v>0</v>
      </c>
      <c r="C192" s="97" t="str">
        <f>IF(申し込み表!$D$59="小学女子","小学",IF(申し込み表!$D$59="中学女子","中学","一般"))</f>
        <v>一般</v>
      </c>
      <c r="D192" s="97" t="s">
        <v>2059</v>
      </c>
      <c r="E192" s="97" t="str">
        <f>申し込み表!B77&amp;""</f>
        <v/>
      </c>
      <c r="F192" s="97" t="str">
        <f>申し込み表!C77&amp;""</f>
        <v/>
      </c>
      <c r="G192" s="97" t="str">
        <f>申し込み表!N77</f>
        <v/>
      </c>
      <c r="H192" s="97" t="str">
        <f>申し込み表!E77&amp;""</f>
        <v/>
      </c>
      <c r="I192" s="98" t="str">
        <f>申し込み表!G77&amp;""</f>
        <v/>
      </c>
      <c r="J192" s="98" t="str">
        <f>申し込み表!J77&amp;""</f>
        <v/>
      </c>
      <c r="K192" s="98" t="str">
        <f>申し込み表!K77&amp;""</f>
        <v/>
      </c>
    </row>
    <row r="193" spans="1:11" x14ac:dyDescent="0.15">
      <c r="A193" t="str">
        <f t="shared" si="2"/>
        <v/>
      </c>
      <c r="B193" s="97">
        <f>申し込み表!$D$58</f>
        <v>0</v>
      </c>
      <c r="C193" s="97" t="str">
        <f>IF(申し込み表!$D$59="小学女子","小学",IF(申し込み表!$D$59="中学女子","中学","一般"))</f>
        <v>一般</v>
      </c>
      <c r="D193" s="97" t="s">
        <v>2059</v>
      </c>
      <c r="E193" s="97" t="str">
        <f>申し込み表!B78&amp;""</f>
        <v/>
      </c>
      <c r="F193" s="97" t="str">
        <f>申し込み表!C78&amp;""</f>
        <v/>
      </c>
      <c r="G193" s="97" t="str">
        <f>申し込み表!N78</f>
        <v/>
      </c>
      <c r="H193" s="97" t="str">
        <f>申し込み表!E78&amp;""</f>
        <v/>
      </c>
      <c r="I193" s="98" t="str">
        <f>申し込み表!G78&amp;""</f>
        <v/>
      </c>
      <c r="J193" s="98" t="str">
        <f>申し込み表!J78&amp;""</f>
        <v/>
      </c>
      <c r="K193" s="98" t="str">
        <f>申し込み表!K78&amp;""</f>
        <v/>
      </c>
    </row>
    <row r="194" spans="1:11" x14ac:dyDescent="0.15">
      <c r="A194" t="str">
        <f t="shared" si="2"/>
        <v/>
      </c>
      <c r="B194" s="97">
        <f>申し込み表!$D$58</f>
        <v>0</v>
      </c>
      <c r="C194" s="97" t="str">
        <f>IF(申し込み表!$D$59="小学女子","小学",IF(申し込み表!$D$59="中学女子","中学","一般"))</f>
        <v>一般</v>
      </c>
      <c r="D194" s="97" t="s">
        <v>2059</v>
      </c>
      <c r="E194" s="97" t="str">
        <f>申し込み表!B79&amp;""</f>
        <v/>
      </c>
      <c r="F194" s="97" t="str">
        <f>申し込み表!C79&amp;""</f>
        <v/>
      </c>
      <c r="G194" s="97" t="str">
        <f>申し込み表!N79</f>
        <v/>
      </c>
      <c r="H194" s="97" t="str">
        <f>申し込み表!E79&amp;""</f>
        <v/>
      </c>
      <c r="I194" s="98" t="str">
        <f>申し込み表!G79&amp;""</f>
        <v/>
      </c>
      <c r="J194" s="98" t="str">
        <f>申し込み表!J79&amp;""</f>
        <v/>
      </c>
      <c r="K194" s="98" t="str">
        <f>申し込み表!K79&amp;""</f>
        <v/>
      </c>
    </row>
    <row r="195" spans="1:11" x14ac:dyDescent="0.15">
      <c r="A195" t="str">
        <f t="shared" si="2"/>
        <v/>
      </c>
      <c r="B195" s="97">
        <f>申し込み表!$D$58</f>
        <v>0</v>
      </c>
      <c r="C195" s="97" t="str">
        <f>IF(申し込み表!$D$59="小学女子","小学",IF(申し込み表!$D$59="中学女子","中学","一般"))</f>
        <v>一般</v>
      </c>
      <c r="D195" s="97" t="s">
        <v>2059</v>
      </c>
      <c r="E195" s="97" t="str">
        <f>申し込み表!B80&amp;""</f>
        <v/>
      </c>
      <c r="F195" s="97" t="str">
        <f>申し込み表!C80&amp;""</f>
        <v/>
      </c>
      <c r="G195" s="97" t="str">
        <f>申し込み表!N80</f>
        <v/>
      </c>
      <c r="H195" s="97" t="str">
        <f>申し込み表!E80&amp;""</f>
        <v/>
      </c>
      <c r="I195" s="98" t="str">
        <f>申し込み表!G80&amp;""</f>
        <v/>
      </c>
      <c r="J195" s="98" t="str">
        <f>申し込み表!J80&amp;""</f>
        <v/>
      </c>
      <c r="K195" s="98" t="str">
        <f>申し込み表!K80&amp;""</f>
        <v/>
      </c>
    </row>
    <row r="196" spans="1:11" x14ac:dyDescent="0.15">
      <c r="A196" t="str">
        <f t="shared" si="2"/>
        <v/>
      </c>
      <c r="B196" s="97">
        <f>申し込み表!$D$58</f>
        <v>0</v>
      </c>
      <c r="C196" s="97" t="str">
        <f>IF(申し込み表!$D$59="小学女子","小学",IF(申し込み表!$D$59="中学女子","中学","一般"))</f>
        <v>一般</v>
      </c>
      <c r="D196" s="97" t="s">
        <v>2059</v>
      </c>
      <c r="E196" s="97" t="str">
        <f>申し込み表!B81&amp;""</f>
        <v/>
      </c>
      <c r="F196" s="97" t="str">
        <f>申し込み表!C81&amp;""</f>
        <v/>
      </c>
      <c r="G196" s="97" t="str">
        <f>申し込み表!N81</f>
        <v/>
      </c>
      <c r="H196" s="97" t="str">
        <f>申し込み表!E81&amp;""</f>
        <v/>
      </c>
      <c r="I196" s="98" t="str">
        <f>申し込み表!G81&amp;""</f>
        <v/>
      </c>
      <c r="J196" s="98" t="str">
        <f>申し込み表!J81&amp;""</f>
        <v/>
      </c>
      <c r="K196" s="98" t="str">
        <f>申し込み表!K81&amp;""</f>
        <v/>
      </c>
    </row>
    <row r="197" spans="1:11" x14ac:dyDescent="0.15">
      <c r="A197" t="str">
        <f t="shared" si="2"/>
        <v/>
      </c>
      <c r="B197" s="97">
        <f>申し込み表!$D$58</f>
        <v>0</v>
      </c>
      <c r="C197" s="97" t="str">
        <f>IF(申し込み表!$D$59="小学女子","小学",IF(申し込み表!$D$59="中学女子","中学","一般"))</f>
        <v>一般</v>
      </c>
      <c r="D197" s="97" t="s">
        <v>2059</v>
      </c>
      <c r="E197" s="97" t="str">
        <f>申し込み表!B82&amp;""</f>
        <v/>
      </c>
      <c r="F197" s="97" t="str">
        <f>申し込み表!C82&amp;""</f>
        <v/>
      </c>
      <c r="G197" s="97" t="str">
        <f>申し込み表!N82</f>
        <v/>
      </c>
      <c r="H197" s="97" t="str">
        <f>申し込み表!E82&amp;""</f>
        <v/>
      </c>
      <c r="I197" s="98" t="str">
        <f>申し込み表!G82&amp;""</f>
        <v/>
      </c>
      <c r="J197" s="98" t="str">
        <f>申し込み表!J82&amp;""</f>
        <v/>
      </c>
      <c r="K197" s="98" t="str">
        <f>申し込み表!K82&amp;""</f>
        <v/>
      </c>
    </row>
    <row r="198" spans="1:11" x14ac:dyDescent="0.15">
      <c r="A198" t="str">
        <f t="shared" si="2"/>
        <v/>
      </c>
      <c r="B198" s="97">
        <f>申し込み表!$D$58</f>
        <v>0</v>
      </c>
      <c r="C198" s="97" t="str">
        <f>IF(申し込み表!$D$59="小学女子","小学",IF(申し込み表!$D$59="中学女子","中学","一般"))</f>
        <v>一般</v>
      </c>
      <c r="D198" s="97" t="s">
        <v>2059</v>
      </c>
      <c r="E198" s="97" t="str">
        <f>申し込み表!B83&amp;""</f>
        <v/>
      </c>
      <c r="F198" s="97" t="str">
        <f>申し込み表!C83&amp;""</f>
        <v/>
      </c>
      <c r="G198" s="97" t="str">
        <f>申し込み表!N83</f>
        <v/>
      </c>
      <c r="H198" s="97" t="str">
        <f>申し込み表!E83&amp;""</f>
        <v/>
      </c>
      <c r="I198" s="98" t="str">
        <f>申し込み表!G83&amp;""</f>
        <v/>
      </c>
      <c r="J198" s="98" t="str">
        <f>申し込み表!J83&amp;""</f>
        <v/>
      </c>
      <c r="K198" s="98" t="str">
        <f>申し込み表!K83&amp;""</f>
        <v/>
      </c>
    </row>
    <row r="199" spans="1:11" x14ac:dyDescent="0.15">
      <c r="A199" t="str">
        <f t="shared" si="2"/>
        <v/>
      </c>
      <c r="B199" s="97">
        <f>申し込み表!$D$58</f>
        <v>0</v>
      </c>
      <c r="C199" s="97" t="str">
        <f>IF(申し込み表!$D$59="小学女子","小学",IF(申し込み表!$D$59="中学女子","中学","一般"))</f>
        <v>一般</v>
      </c>
      <c r="D199" s="97" t="s">
        <v>2059</v>
      </c>
      <c r="E199" s="97" t="str">
        <f>申し込み表!B84&amp;""</f>
        <v/>
      </c>
      <c r="F199" s="97" t="str">
        <f>申し込み表!C84&amp;""</f>
        <v/>
      </c>
      <c r="G199" s="97" t="str">
        <f>申し込み表!N84</f>
        <v/>
      </c>
      <c r="H199" s="97" t="str">
        <f>申し込み表!E84&amp;""</f>
        <v/>
      </c>
      <c r="I199" s="98" t="str">
        <f>申し込み表!G84&amp;""</f>
        <v/>
      </c>
      <c r="J199" s="98" t="str">
        <f>申し込み表!J84&amp;""</f>
        <v/>
      </c>
      <c r="K199" s="98" t="str">
        <f>申し込み表!K84&amp;""</f>
        <v/>
      </c>
    </row>
    <row r="200" spans="1:11" x14ac:dyDescent="0.15">
      <c r="A200" t="str">
        <f t="shared" si="2"/>
        <v/>
      </c>
      <c r="B200" s="97">
        <f>申し込み表!$D$58</f>
        <v>0</v>
      </c>
      <c r="C200" s="97" t="str">
        <f>IF(申し込み表!$D$59="小学女子","小学",IF(申し込み表!$D$59="中学女子","中学","一般"))</f>
        <v>一般</v>
      </c>
      <c r="D200" s="97" t="s">
        <v>2059</v>
      </c>
      <c r="E200" s="97" t="str">
        <f>申し込み表!B85&amp;""</f>
        <v/>
      </c>
      <c r="F200" s="97" t="str">
        <f>申し込み表!C85&amp;""</f>
        <v/>
      </c>
      <c r="G200" s="97" t="str">
        <f>申し込み表!N85</f>
        <v/>
      </c>
      <c r="H200" s="97" t="str">
        <f>申し込み表!E85&amp;""</f>
        <v/>
      </c>
      <c r="I200" s="98" t="str">
        <f>申し込み表!G85&amp;""</f>
        <v/>
      </c>
      <c r="J200" s="98" t="str">
        <f>申し込み表!J85&amp;""</f>
        <v/>
      </c>
      <c r="K200" s="98" t="str">
        <f>申し込み表!K85&amp;""</f>
        <v/>
      </c>
    </row>
    <row r="201" spans="1:11" x14ac:dyDescent="0.15">
      <c r="A201" t="str">
        <f t="shared" si="2"/>
        <v/>
      </c>
      <c r="B201" s="97">
        <f>申し込み表!$D$58</f>
        <v>0</v>
      </c>
      <c r="C201" s="97" t="str">
        <f>IF(申し込み表!$D$59="小学女子","小学",IF(申し込み表!$D$59="中学女子","中学","一般"))</f>
        <v>一般</v>
      </c>
      <c r="D201" s="97" t="s">
        <v>2059</v>
      </c>
      <c r="E201" s="97" t="str">
        <f>申し込み表!B86&amp;""</f>
        <v/>
      </c>
      <c r="F201" s="97" t="str">
        <f>申し込み表!C86&amp;""</f>
        <v/>
      </c>
      <c r="G201" s="97" t="str">
        <f>申し込み表!N86</f>
        <v/>
      </c>
      <c r="H201" s="97" t="str">
        <f>申し込み表!E86&amp;""</f>
        <v/>
      </c>
      <c r="I201" s="98" t="str">
        <f>申し込み表!G86&amp;""</f>
        <v/>
      </c>
      <c r="J201" s="98" t="str">
        <f>申し込み表!J86&amp;""</f>
        <v/>
      </c>
      <c r="K201" s="98" t="str">
        <f>申し込み表!K86&amp;""</f>
        <v/>
      </c>
    </row>
    <row r="202" spans="1:11" x14ac:dyDescent="0.15">
      <c r="A202" t="str">
        <f t="shared" si="2"/>
        <v/>
      </c>
      <c r="B202" s="97">
        <f>申し込み表!$D$58</f>
        <v>0</v>
      </c>
      <c r="C202" s="97" t="str">
        <f>IF(申し込み表!$D$59="小学女子","小学",IF(申し込み表!$D$59="中学女子","中学","一般"))</f>
        <v>一般</v>
      </c>
      <c r="D202" s="97" t="s">
        <v>2059</v>
      </c>
      <c r="E202" s="97" t="str">
        <f>申し込み表!B87&amp;""</f>
        <v/>
      </c>
      <c r="F202" s="97" t="str">
        <f>申し込み表!C87&amp;""</f>
        <v/>
      </c>
      <c r="G202" s="97" t="str">
        <f>申し込み表!N87</f>
        <v/>
      </c>
      <c r="H202" s="97" t="str">
        <f>申し込み表!E87&amp;""</f>
        <v/>
      </c>
      <c r="I202" s="98" t="str">
        <f>申し込み表!G87&amp;""</f>
        <v/>
      </c>
      <c r="J202" s="98" t="str">
        <f>申し込み表!J87&amp;""</f>
        <v/>
      </c>
      <c r="K202" s="98" t="str">
        <f>申し込み表!K87&amp;""</f>
        <v/>
      </c>
    </row>
    <row r="203" spans="1:11" x14ac:dyDescent="0.15">
      <c r="A203" t="str">
        <f t="shared" si="2"/>
        <v/>
      </c>
      <c r="B203" s="97">
        <f>申し込み表!$D$58</f>
        <v>0</v>
      </c>
      <c r="C203" s="97" t="str">
        <f>IF(申し込み表!$D$59="小学女子","小学",IF(申し込み表!$D$59="中学女子","中学","一般"))</f>
        <v>一般</v>
      </c>
      <c r="D203" s="97" t="s">
        <v>2059</v>
      </c>
      <c r="E203" s="97" t="str">
        <f>申し込み表!B88&amp;""</f>
        <v/>
      </c>
      <c r="F203" s="97" t="str">
        <f>申し込み表!C88&amp;""</f>
        <v/>
      </c>
      <c r="G203" s="97" t="str">
        <f>申し込み表!N88</f>
        <v/>
      </c>
      <c r="H203" s="97" t="str">
        <f>申し込み表!E88&amp;""</f>
        <v/>
      </c>
      <c r="I203" s="98" t="str">
        <f>申し込み表!G88&amp;""</f>
        <v/>
      </c>
      <c r="J203" s="98" t="str">
        <f>申し込み表!J88&amp;""</f>
        <v/>
      </c>
      <c r="K203" s="98" t="str">
        <f>申し込み表!K88&amp;""</f>
        <v/>
      </c>
    </row>
    <row r="204" spans="1:11" x14ac:dyDescent="0.15">
      <c r="A204" t="str">
        <f t="shared" si="2"/>
        <v/>
      </c>
      <c r="B204" s="97">
        <f>申し込み表!$D$58</f>
        <v>0</v>
      </c>
      <c r="C204" s="97" t="str">
        <f>IF(申し込み表!$D$59="小学女子","小学",IF(申し込み表!$D$59="中学女子","中学","一般"))</f>
        <v>一般</v>
      </c>
      <c r="D204" s="97" t="s">
        <v>2059</v>
      </c>
      <c r="E204" s="97" t="str">
        <f>申し込み表!B89&amp;""</f>
        <v/>
      </c>
      <c r="F204" s="97" t="str">
        <f>申し込み表!C89&amp;""</f>
        <v/>
      </c>
      <c r="G204" s="97" t="str">
        <f>申し込み表!N89</f>
        <v/>
      </c>
      <c r="H204" s="97" t="str">
        <f>申し込み表!E89&amp;""</f>
        <v/>
      </c>
      <c r="I204" s="98" t="str">
        <f>申し込み表!G89&amp;""</f>
        <v/>
      </c>
      <c r="J204" s="98" t="str">
        <f>申し込み表!J89&amp;""</f>
        <v/>
      </c>
      <c r="K204" s="98" t="str">
        <f>申し込み表!K89&amp;""</f>
        <v/>
      </c>
    </row>
    <row r="205" spans="1:11" x14ac:dyDescent="0.15">
      <c r="A205" t="str">
        <f t="shared" si="2"/>
        <v/>
      </c>
      <c r="B205" s="97">
        <f>申し込み表!$D$58</f>
        <v>0</v>
      </c>
      <c r="C205" s="97" t="str">
        <f>IF(申し込み表!$D$59="小学女子","小学",IF(申し込み表!$D$59="中学女子","中学","一般"))</f>
        <v>一般</v>
      </c>
      <c r="D205" s="97" t="s">
        <v>2059</v>
      </c>
      <c r="E205" s="97" t="str">
        <f>申し込み表!B90&amp;""</f>
        <v/>
      </c>
      <c r="F205" s="97" t="str">
        <f>申し込み表!C90&amp;""</f>
        <v/>
      </c>
      <c r="G205" s="97" t="str">
        <f>申し込み表!N90</f>
        <v/>
      </c>
      <c r="H205" s="97" t="str">
        <f>申し込み表!E90&amp;""</f>
        <v/>
      </c>
      <c r="I205" s="98" t="str">
        <f>申し込み表!G90&amp;""</f>
        <v/>
      </c>
      <c r="J205" s="98" t="str">
        <f>申し込み表!J90&amp;""</f>
        <v/>
      </c>
      <c r="K205" s="98" t="str">
        <f>申し込み表!K90&amp;""</f>
        <v/>
      </c>
    </row>
    <row r="206" spans="1:11" x14ac:dyDescent="0.15">
      <c r="A206" t="str">
        <f t="shared" si="2"/>
        <v/>
      </c>
      <c r="B206" s="97">
        <f>申し込み表!$D$58</f>
        <v>0</v>
      </c>
      <c r="C206" s="97" t="str">
        <f>IF(申し込み表!$D$59="小学女子","小学",IF(申し込み表!$D$59="中学女子","中学","一般"))</f>
        <v>一般</v>
      </c>
      <c r="D206" s="97" t="s">
        <v>2059</v>
      </c>
      <c r="E206" s="97" t="str">
        <f>申し込み表!B91&amp;""</f>
        <v/>
      </c>
      <c r="F206" s="97" t="str">
        <f>申し込み表!C91&amp;""</f>
        <v/>
      </c>
      <c r="G206" s="97" t="str">
        <f>申し込み表!N91</f>
        <v/>
      </c>
      <c r="H206" s="97" t="str">
        <f>申し込み表!E91&amp;""</f>
        <v/>
      </c>
      <c r="I206" s="98" t="str">
        <f>申し込み表!G91&amp;""</f>
        <v/>
      </c>
      <c r="J206" s="98" t="str">
        <f>申し込み表!J91&amp;""</f>
        <v/>
      </c>
      <c r="K206" s="98" t="str">
        <f>申し込み表!K91&amp;""</f>
        <v/>
      </c>
    </row>
    <row r="207" spans="1:11" x14ac:dyDescent="0.15">
      <c r="A207" t="str">
        <f t="shared" si="2"/>
        <v/>
      </c>
      <c r="B207" s="97">
        <f>申し込み表!$D$58</f>
        <v>0</v>
      </c>
      <c r="C207" s="97" t="str">
        <f>IF(申し込み表!$D$59="小学女子","小学",IF(申し込み表!$D$59="中学女子","中学","一般"))</f>
        <v>一般</v>
      </c>
      <c r="D207" s="97" t="s">
        <v>2059</v>
      </c>
      <c r="E207" s="97" t="str">
        <f>申し込み表!B92&amp;""</f>
        <v/>
      </c>
      <c r="F207" s="97" t="str">
        <f>申し込み表!C92&amp;""</f>
        <v/>
      </c>
      <c r="G207" s="97" t="str">
        <f>申し込み表!N92</f>
        <v/>
      </c>
      <c r="H207" s="97" t="str">
        <f>申し込み表!E92&amp;""</f>
        <v/>
      </c>
      <c r="I207" s="98" t="str">
        <f>申し込み表!G92&amp;""</f>
        <v/>
      </c>
      <c r="J207" s="98" t="str">
        <f>申し込み表!J92&amp;""</f>
        <v/>
      </c>
      <c r="K207" s="98" t="str">
        <f>申し込み表!K92&amp;""</f>
        <v/>
      </c>
    </row>
    <row r="208" spans="1:11" x14ac:dyDescent="0.15">
      <c r="A208" t="str">
        <f t="shared" si="2"/>
        <v/>
      </c>
      <c r="B208" s="97">
        <f>申し込み表!$D$58</f>
        <v>0</v>
      </c>
      <c r="C208" s="97" t="str">
        <f>IF(申し込み表!$D$59="小学女子","小学",IF(申し込み表!$D$59="中学女子","中学","一般"))</f>
        <v>一般</v>
      </c>
      <c r="D208" s="97" t="s">
        <v>2059</v>
      </c>
      <c r="E208" s="97" t="str">
        <f>申し込み表!B93&amp;""</f>
        <v/>
      </c>
      <c r="F208" s="97" t="str">
        <f>申し込み表!C93&amp;""</f>
        <v/>
      </c>
      <c r="G208" s="97" t="str">
        <f>申し込み表!N93</f>
        <v/>
      </c>
      <c r="H208" s="97" t="str">
        <f>申し込み表!E93&amp;""</f>
        <v/>
      </c>
      <c r="I208" s="98" t="str">
        <f>申し込み表!G93&amp;""</f>
        <v/>
      </c>
      <c r="J208" s="98" t="str">
        <f>申し込み表!J93&amp;""</f>
        <v/>
      </c>
      <c r="K208" s="98" t="str">
        <f>申し込み表!K93&amp;""</f>
        <v/>
      </c>
    </row>
    <row r="209" spans="1:11" x14ac:dyDescent="0.15">
      <c r="A209" t="str">
        <f t="shared" si="2"/>
        <v/>
      </c>
      <c r="B209" s="97">
        <f>申し込み表!$D$58</f>
        <v>0</v>
      </c>
      <c r="C209" s="97" t="str">
        <f>IF(申し込み表!$D$59="小学女子","小学",IF(申し込み表!$D$59="中学女子","中学","一般"))</f>
        <v>一般</v>
      </c>
      <c r="D209" s="97" t="s">
        <v>2059</v>
      </c>
      <c r="E209" s="97" t="str">
        <f>申し込み表!B94&amp;""</f>
        <v/>
      </c>
      <c r="F209" s="97" t="str">
        <f>申し込み表!C94&amp;""</f>
        <v/>
      </c>
      <c r="G209" s="97" t="str">
        <f>申し込み表!N94</f>
        <v/>
      </c>
      <c r="H209" s="97" t="str">
        <f>申し込み表!E94&amp;""</f>
        <v/>
      </c>
      <c r="I209" s="98" t="str">
        <f>申し込み表!G94&amp;""</f>
        <v/>
      </c>
      <c r="J209" s="98" t="str">
        <f>申し込み表!J94&amp;""</f>
        <v/>
      </c>
      <c r="K209" s="98" t="str">
        <f>申し込み表!K94&amp;""</f>
        <v/>
      </c>
    </row>
    <row r="210" spans="1:11" x14ac:dyDescent="0.15">
      <c r="A210" t="str">
        <f t="shared" si="2"/>
        <v/>
      </c>
      <c r="B210" s="97">
        <f>申し込み表!$D$58</f>
        <v>0</v>
      </c>
      <c r="C210" s="97" t="str">
        <f>IF(申し込み表!$D$59="小学女子","小学",IF(申し込み表!$D$59="中学女子","中学","一般"))</f>
        <v>一般</v>
      </c>
      <c r="D210" s="97" t="s">
        <v>2059</v>
      </c>
      <c r="E210" s="97" t="str">
        <f>申し込み表!B95&amp;""</f>
        <v/>
      </c>
      <c r="F210" s="97" t="str">
        <f>申し込み表!C95&amp;""</f>
        <v/>
      </c>
      <c r="G210" s="97" t="str">
        <f>申し込み表!N95</f>
        <v/>
      </c>
      <c r="H210" s="97" t="str">
        <f>申し込み表!E95&amp;""</f>
        <v/>
      </c>
      <c r="I210" s="98" t="str">
        <f>申し込み表!G95&amp;""</f>
        <v/>
      </c>
      <c r="J210" s="98" t="str">
        <f>申し込み表!J95&amp;""</f>
        <v/>
      </c>
      <c r="K210" s="98" t="str">
        <f>申し込み表!K95&amp;""</f>
        <v/>
      </c>
    </row>
    <row r="211" spans="1:11" x14ac:dyDescent="0.15">
      <c r="A211" t="str">
        <f t="shared" si="2"/>
        <v/>
      </c>
      <c r="B211" s="97">
        <f>申し込み表!$D$58</f>
        <v>0</v>
      </c>
      <c r="C211" s="97" t="str">
        <f>IF(申し込み表!$D$59="小学女子","小学",IF(申し込み表!$D$59="中学女子","中学","一般"))</f>
        <v>一般</v>
      </c>
      <c r="D211" s="97" t="s">
        <v>2059</v>
      </c>
      <c r="E211" s="97" t="str">
        <f>申し込み表!B96&amp;""</f>
        <v/>
      </c>
      <c r="F211" s="97" t="str">
        <f>申し込み表!C96&amp;""</f>
        <v/>
      </c>
      <c r="G211" s="97" t="str">
        <f>申し込み表!N96</f>
        <v/>
      </c>
      <c r="H211" s="97" t="str">
        <f>申し込み表!E96&amp;""</f>
        <v/>
      </c>
      <c r="I211" s="98" t="str">
        <f>申し込み表!G96&amp;""</f>
        <v/>
      </c>
      <c r="J211" s="98" t="str">
        <f>申し込み表!J96&amp;""</f>
        <v/>
      </c>
      <c r="K211" s="98" t="str">
        <f>申し込み表!K96&amp;""</f>
        <v/>
      </c>
    </row>
    <row r="212" spans="1:11" x14ac:dyDescent="0.15">
      <c r="A212" t="str">
        <f t="shared" si="2"/>
        <v/>
      </c>
      <c r="B212" s="97">
        <f>申し込み表!$D$58</f>
        <v>0</v>
      </c>
      <c r="C212" s="97" t="str">
        <f>IF(申し込み表!$D$59="小学女子","小学",IF(申し込み表!$D$59="中学女子","中学","一般"))</f>
        <v>一般</v>
      </c>
      <c r="D212" s="97" t="s">
        <v>2059</v>
      </c>
      <c r="E212" s="97" t="str">
        <f>申し込み表!B97&amp;""</f>
        <v/>
      </c>
      <c r="F212" s="97" t="str">
        <f>申し込み表!C97&amp;""</f>
        <v/>
      </c>
      <c r="G212" s="97" t="str">
        <f>申し込み表!N97</f>
        <v/>
      </c>
      <c r="H212" s="97" t="str">
        <f>申し込み表!E97&amp;""</f>
        <v/>
      </c>
      <c r="I212" s="98" t="str">
        <f>申し込み表!G97&amp;""</f>
        <v/>
      </c>
      <c r="J212" s="98" t="str">
        <f>申し込み表!J97&amp;""</f>
        <v/>
      </c>
      <c r="K212" s="98" t="str">
        <f>申し込み表!K97&amp;""</f>
        <v/>
      </c>
    </row>
    <row r="213" spans="1:11" x14ac:dyDescent="0.15">
      <c r="A213" t="str">
        <f t="shared" si="2"/>
        <v/>
      </c>
      <c r="B213" s="97">
        <f>申し込み表!$D$58</f>
        <v>0</v>
      </c>
      <c r="C213" s="97" t="str">
        <f>IF(申し込み表!$D$59="小学女子","小学",IF(申し込み表!$D$59="中学女子","中学","一般"))</f>
        <v>一般</v>
      </c>
      <c r="D213" s="97" t="s">
        <v>2059</v>
      </c>
      <c r="E213" s="97" t="str">
        <f>申し込み表!B98&amp;""</f>
        <v/>
      </c>
      <c r="F213" s="97" t="str">
        <f>申し込み表!C98&amp;""</f>
        <v/>
      </c>
      <c r="G213" s="97" t="str">
        <f>申し込み表!N98</f>
        <v/>
      </c>
      <c r="H213" s="97" t="str">
        <f>申し込み表!E98&amp;""</f>
        <v/>
      </c>
      <c r="I213" s="98" t="str">
        <f>申し込み表!G98&amp;""</f>
        <v/>
      </c>
      <c r="J213" s="98" t="str">
        <f>申し込み表!J98&amp;""</f>
        <v/>
      </c>
      <c r="K213" s="98" t="str">
        <f>申し込み表!K98&amp;""</f>
        <v/>
      </c>
    </row>
    <row r="214" spans="1:11" x14ac:dyDescent="0.15">
      <c r="A214" t="str">
        <f t="shared" si="2"/>
        <v/>
      </c>
      <c r="B214" s="97">
        <f>申し込み表!$D$58</f>
        <v>0</v>
      </c>
      <c r="C214" s="97" t="str">
        <f>IF(申し込み表!$D$59="小学女子","小学",IF(申し込み表!$D$59="中学女子","中学","一般"))</f>
        <v>一般</v>
      </c>
      <c r="D214" s="97" t="s">
        <v>2059</v>
      </c>
      <c r="E214" s="97" t="str">
        <f>申し込み表!B99&amp;""</f>
        <v/>
      </c>
      <c r="F214" s="97" t="str">
        <f>申し込み表!C99&amp;""</f>
        <v/>
      </c>
      <c r="G214" s="97" t="str">
        <f>申し込み表!N99</f>
        <v/>
      </c>
      <c r="H214" s="97" t="str">
        <f>申し込み表!E99&amp;""</f>
        <v/>
      </c>
      <c r="I214" s="98" t="str">
        <f>申し込み表!G99&amp;""</f>
        <v/>
      </c>
      <c r="J214" s="98" t="str">
        <f>申し込み表!J99&amp;""</f>
        <v/>
      </c>
      <c r="K214" s="98" t="str">
        <f>申し込み表!K99&amp;""</f>
        <v/>
      </c>
    </row>
    <row r="215" spans="1:11" x14ac:dyDescent="0.15">
      <c r="A215" t="str">
        <f t="shared" si="2"/>
        <v/>
      </c>
      <c r="B215" s="97">
        <f>申し込み表!$D$58</f>
        <v>0</v>
      </c>
      <c r="C215" s="97" t="str">
        <f>IF(申し込み表!$D$59="小学女子","小学",IF(申し込み表!$D$59="中学女子","中学","一般"))</f>
        <v>一般</v>
      </c>
      <c r="D215" s="97" t="s">
        <v>2059</v>
      </c>
      <c r="E215" s="97" t="str">
        <f>申し込み表!B100&amp;""</f>
        <v/>
      </c>
      <c r="F215" s="97" t="str">
        <f>申し込み表!C100&amp;""</f>
        <v/>
      </c>
      <c r="G215" s="97" t="str">
        <f>申し込み表!N100</f>
        <v/>
      </c>
      <c r="H215" s="97" t="str">
        <f>申し込み表!E100&amp;""</f>
        <v/>
      </c>
      <c r="I215" s="98" t="str">
        <f>申し込み表!G100&amp;""</f>
        <v/>
      </c>
      <c r="J215" s="98" t="str">
        <f>申し込み表!J100&amp;""</f>
        <v/>
      </c>
      <c r="K215" s="98" t="str">
        <f>申し込み表!K100&amp;""</f>
        <v/>
      </c>
    </row>
    <row r="216" spans="1:11" x14ac:dyDescent="0.15">
      <c r="A216" t="str">
        <f t="shared" si="2"/>
        <v/>
      </c>
      <c r="B216" s="97">
        <f>申し込み表!$D$58</f>
        <v>0</v>
      </c>
      <c r="C216" s="97" t="str">
        <f>IF(申し込み表!$D$59="小学女子","小学",IF(申し込み表!$D$59="中学女子","中学","一般"))</f>
        <v>一般</v>
      </c>
      <c r="D216" s="97" t="s">
        <v>2059</v>
      </c>
      <c r="E216" s="97" t="str">
        <f>申し込み表!B101&amp;""</f>
        <v/>
      </c>
      <c r="F216" s="97" t="str">
        <f>申し込み表!C101&amp;""</f>
        <v/>
      </c>
      <c r="G216" s="97" t="str">
        <f>申し込み表!N101</f>
        <v/>
      </c>
      <c r="H216" s="97" t="str">
        <f>申し込み表!E101&amp;""</f>
        <v/>
      </c>
      <c r="I216" s="98" t="str">
        <f>申し込み表!G101&amp;""</f>
        <v/>
      </c>
      <c r="J216" s="98" t="str">
        <f>申し込み表!J101&amp;""</f>
        <v/>
      </c>
      <c r="K216" s="98" t="str">
        <f>申し込み表!K101&amp;""</f>
        <v/>
      </c>
    </row>
    <row r="217" spans="1:11" x14ac:dyDescent="0.15">
      <c r="A217" t="str">
        <f t="shared" si="2"/>
        <v/>
      </c>
      <c r="B217" s="97">
        <f>申し込み表!$D$58</f>
        <v>0</v>
      </c>
      <c r="C217" s="97" t="str">
        <f>IF(申し込み表!$D$59="小学女子","小学",IF(申し込み表!$D$59="中学女子","中学","一般"))</f>
        <v>一般</v>
      </c>
      <c r="D217" s="97" t="s">
        <v>2059</v>
      </c>
      <c r="E217" s="97" t="str">
        <f>申し込み表!B102&amp;""</f>
        <v/>
      </c>
      <c r="F217" s="97" t="str">
        <f>申し込み表!C102&amp;""</f>
        <v/>
      </c>
      <c r="G217" s="97" t="str">
        <f>申し込み表!N102</f>
        <v/>
      </c>
      <c r="H217" s="97" t="str">
        <f>申し込み表!E102&amp;""</f>
        <v/>
      </c>
      <c r="I217" s="98" t="str">
        <f>申し込み表!G102&amp;""</f>
        <v/>
      </c>
      <c r="J217" s="98" t="str">
        <f>申し込み表!J102&amp;""</f>
        <v/>
      </c>
      <c r="K217" s="98" t="str">
        <f>申し込み表!K102&amp;""</f>
        <v/>
      </c>
    </row>
    <row r="218" spans="1:11" x14ac:dyDescent="0.15">
      <c r="A218" t="str">
        <f t="shared" si="2"/>
        <v/>
      </c>
      <c r="B218" s="97">
        <f>申し込み表!$D$58</f>
        <v>0</v>
      </c>
      <c r="C218" s="97" t="str">
        <f>IF(申し込み表!$D$59="小学女子","小学",IF(申し込み表!$D$59="中学女子","中学","一般"))</f>
        <v>一般</v>
      </c>
      <c r="D218" s="97" t="s">
        <v>2059</v>
      </c>
      <c r="E218" s="97" t="str">
        <f>申し込み表!B103&amp;""</f>
        <v/>
      </c>
      <c r="F218" s="97" t="str">
        <f>申し込み表!C103&amp;""</f>
        <v/>
      </c>
      <c r="G218" s="97" t="str">
        <f>申し込み表!N103</f>
        <v/>
      </c>
      <c r="H218" s="97" t="str">
        <f>申し込み表!E103&amp;""</f>
        <v/>
      </c>
      <c r="I218" s="98" t="str">
        <f>申し込み表!G103&amp;""</f>
        <v/>
      </c>
      <c r="J218" s="98" t="str">
        <f>申し込み表!J103&amp;""</f>
        <v/>
      </c>
      <c r="K218" s="98" t="str">
        <f>申し込み表!K103&amp;""</f>
        <v/>
      </c>
    </row>
    <row r="219" spans="1:11" x14ac:dyDescent="0.15">
      <c r="A219" t="str">
        <f t="shared" si="2"/>
        <v/>
      </c>
      <c r="B219" s="97">
        <f>申し込み表!$D$58</f>
        <v>0</v>
      </c>
      <c r="C219" s="97" t="str">
        <f>IF(申し込み表!$D$59="小学女子","小学",IF(申し込み表!$D$59="中学女子","中学","一般"))</f>
        <v>一般</v>
      </c>
      <c r="D219" s="97" t="s">
        <v>2059</v>
      </c>
      <c r="E219" s="97" t="str">
        <f>申し込み表!B104&amp;""</f>
        <v/>
      </c>
      <c r="F219" s="97" t="str">
        <f>申し込み表!C104&amp;""</f>
        <v/>
      </c>
      <c r="G219" s="97" t="str">
        <f>申し込み表!N104</f>
        <v/>
      </c>
      <c r="H219" s="97" t="str">
        <f>申し込み表!E104&amp;""</f>
        <v/>
      </c>
      <c r="I219" s="98" t="str">
        <f>申し込み表!G104&amp;""</f>
        <v/>
      </c>
      <c r="J219" s="98" t="str">
        <f>申し込み表!J104&amp;""</f>
        <v/>
      </c>
      <c r="K219" s="98" t="str">
        <f>申し込み表!K104&amp;""</f>
        <v/>
      </c>
    </row>
    <row r="220" spans="1:11" x14ac:dyDescent="0.15">
      <c r="A220" t="str">
        <f t="shared" si="2"/>
        <v/>
      </c>
      <c r="B220" s="97">
        <f>申し込み表!$D$58</f>
        <v>0</v>
      </c>
      <c r="C220" s="97" t="str">
        <f>IF(申し込み表!$D$59="小学女子","小学",IF(申し込み表!$D$59="中学女子","中学","一般"))</f>
        <v>一般</v>
      </c>
      <c r="D220" s="97" t="s">
        <v>2059</v>
      </c>
      <c r="E220" s="97" t="str">
        <f>申し込み表!B105&amp;""</f>
        <v/>
      </c>
      <c r="F220" s="97" t="str">
        <f>申し込み表!C105&amp;""</f>
        <v/>
      </c>
      <c r="G220" s="97" t="str">
        <f>申し込み表!N105</f>
        <v/>
      </c>
      <c r="H220" s="97" t="str">
        <f>申し込み表!E105&amp;""</f>
        <v/>
      </c>
      <c r="I220" s="98" t="str">
        <f>申し込み表!G105&amp;""</f>
        <v/>
      </c>
      <c r="J220" s="98" t="str">
        <f>申し込み表!J105&amp;""</f>
        <v/>
      </c>
      <c r="K220" s="98" t="str">
        <f>申し込み表!K105&amp;""</f>
        <v/>
      </c>
    </row>
    <row r="221" spans="1:11" x14ac:dyDescent="0.15">
      <c r="A221" t="str">
        <f t="shared" si="2"/>
        <v/>
      </c>
      <c r="B221" s="97">
        <f>申し込み表!$D$58</f>
        <v>0</v>
      </c>
      <c r="C221" s="97" t="str">
        <f>IF(申し込み表!$D$59="小学女子","小学",IF(申し込み表!$D$59="中学女子","中学","一般"))</f>
        <v>一般</v>
      </c>
      <c r="D221" s="97" t="s">
        <v>2059</v>
      </c>
      <c r="E221" s="97" t="str">
        <f>申し込み表!B106&amp;""</f>
        <v/>
      </c>
      <c r="F221" s="97" t="str">
        <f>申し込み表!C106&amp;""</f>
        <v/>
      </c>
      <c r="G221" s="97" t="str">
        <f>申し込み表!N106</f>
        <v/>
      </c>
      <c r="H221" s="97" t="str">
        <f>申し込み表!E106&amp;""</f>
        <v/>
      </c>
      <c r="I221" s="98" t="str">
        <f>申し込み表!G106&amp;""</f>
        <v/>
      </c>
      <c r="J221" s="98" t="str">
        <f>申し込み表!J106&amp;""</f>
        <v/>
      </c>
      <c r="K221" s="98" t="str">
        <f>申し込み表!K106&amp;""</f>
        <v/>
      </c>
    </row>
    <row r="222" spans="1:11" x14ac:dyDescent="0.15">
      <c r="A222" t="str">
        <f t="shared" si="2"/>
        <v/>
      </c>
      <c r="B222" s="97">
        <f>申し込み表!$D$58</f>
        <v>0</v>
      </c>
      <c r="C222" s="97" t="str">
        <f>IF(申し込み表!$D$59="小学女子","小学",IF(申し込み表!$D$59="中学女子","中学","一般"))</f>
        <v>一般</v>
      </c>
      <c r="D222" s="97" t="s">
        <v>2059</v>
      </c>
      <c r="E222" s="97" t="str">
        <f>申し込み表!B107&amp;""</f>
        <v/>
      </c>
      <c r="F222" s="97" t="str">
        <f>申し込み表!C107&amp;""</f>
        <v/>
      </c>
      <c r="G222" s="97" t="str">
        <f>申し込み表!N107</f>
        <v/>
      </c>
      <c r="H222" s="97" t="str">
        <f>申し込み表!E107&amp;""</f>
        <v/>
      </c>
      <c r="I222" s="98" t="str">
        <f>申し込み表!G107&amp;""</f>
        <v/>
      </c>
      <c r="J222" s="98" t="str">
        <f>申し込み表!J107&amp;""</f>
        <v/>
      </c>
      <c r="K222" s="98" t="str">
        <f>申し込み表!K107&amp;""</f>
        <v/>
      </c>
    </row>
    <row r="223" spans="1:11" x14ac:dyDescent="0.15">
      <c r="A223" t="str">
        <f t="shared" si="2"/>
        <v/>
      </c>
      <c r="B223" s="97">
        <f>申し込み表!$D$58</f>
        <v>0</v>
      </c>
      <c r="C223" s="97" t="str">
        <f>IF(申し込み表!$D$59="小学女子","小学",IF(申し込み表!$D$59="中学女子","中学","一般"))</f>
        <v>一般</v>
      </c>
      <c r="D223" s="97" t="s">
        <v>2059</v>
      </c>
      <c r="E223" s="97" t="str">
        <f>申し込み表!B108&amp;""</f>
        <v/>
      </c>
      <c r="F223" s="97" t="str">
        <f>申し込み表!C108&amp;""</f>
        <v/>
      </c>
      <c r="G223" s="97" t="str">
        <f>申し込み表!N108</f>
        <v/>
      </c>
      <c r="H223" s="97" t="str">
        <f>申し込み表!E108&amp;""</f>
        <v/>
      </c>
      <c r="I223" s="98" t="str">
        <f>申し込み表!G108&amp;""</f>
        <v/>
      </c>
      <c r="J223" s="98" t="str">
        <f>申し込み表!J108&amp;""</f>
        <v/>
      </c>
      <c r="K223" s="98" t="str">
        <f>申し込み表!K108&amp;""</f>
        <v/>
      </c>
    </row>
    <row r="224" spans="1:11" x14ac:dyDescent="0.15">
      <c r="A224" t="str">
        <f t="shared" si="2"/>
        <v/>
      </c>
      <c r="B224" s="97">
        <f>申し込み表!$D$58</f>
        <v>0</v>
      </c>
      <c r="C224" s="97" t="str">
        <f>IF(申し込み表!$D$59="小学女子","小学",IF(申し込み表!$D$59="中学女子","中学","一般"))</f>
        <v>一般</v>
      </c>
      <c r="D224" s="97" t="s">
        <v>2059</v>
      </c>
      <c r="E224" s="97" t="str">
        <f>申し込み表!B109&amp;""</f>
        <v/>
      </c>
      <c r="F224" s="97" t="str">
        <f>申し込み表!C109&amp;""</f>
        <v/>
      </c>
      <c r="G224" s="97" t="str">
        <f>申し込み表!N109</f>
        <v/>
      </c>
      <c r="H224" s="97" t="str">
        <f>申し込み表!E109&amp;""</f>
        <v/>
      </c>
      <c r="I224" s="98" t="str">
        <f>申し込み表!G109&amp;""</f>
        <v/>
      </c>
      <c r="J224" s="98" t="str">
        <f>申し込み表!J109&amp;""</f>
        <v/>
      </c>
      <c r="K224" s="98" t="str">
        <f>申し込み表!K109&amp;""</f>
        <v/>
      </c>
    </row>
    <row r="225" spans="1:11" x14ac:dyDescent="0.15">
      <c r="A225" t="str">
        <f t="shared" si="2"/>
        <v/>
      </c>
      <c r="B225" s="97">
        <f>申し込み表!$D$58</f>
        <v>0</v>
      </c>
      <c r="C225" s="97" t="str">
        <f>IF(申し込み表!$D$59="小学女子","小学",IF(申し込み表!$D$59="中学女子","中学","一般"))</f>
        <v>一般</v>
      </c>
      <c r="D225" s="97" t="s">
        <v>2059</v>
      </c>
      <c r="E225" s="97" t="str">
        <f>申し込み表!B110&amp;""</f>
        <v/>
      </c>
      <c r="F225" s="97" t="str">
        <f>申し込み表!C110&amp;""</f>
        <v/>
      </c>
      <c r="G225" s="97" t="str">
        <f>申し込み表!N110</f>
        <v/>
      </c>
      <c r="H225" s="97" t="str">
        <f>申し込み表!E110&amp;""</f>
        <v/>
      </c>
      <c r="I225" s="98" t="str">
        <f>申し込み表!G110&amp;""</f>
        <v/>
      </c>
      <c r="J225" s="98" t="str">
        <f>申し込み表!J110&amp;""</f>
        <v/>
      </c>
      <c r="K225" s="98" t="str">
        <f>申し込み表!K110&amp;""</f>
        <v/>
      </c>
    </row>
    <row r="226" spans="1:11" x14ac:dyDescent="0.15">
      <c r="A226" t="str">
        <f t="shared" si="2"/>
        <v/>
      </c>
      <c r="B226" s="97">
        <f>申し込み表!$D$58</f>
        <v>0</v>
      </c>
      <c r="C226" s="97" t="str">
        <f>IF(申し込み表!$D$59="小学女子","小学",IF(申し込み表!$D$59="中学女子","中学","一般"))</f>
        <v>一般</v>
      </c>
      <c r="D226" s="97" t="s">
        <v>2059</v>
      </c>
      <c r="E226" s="97" t="str">
        <f>申し込み表!B66&amp;""</f>
        <v/>
      </c>
      <c r="F226" s="97" t="str">
        <f>申し込み表!C66&amp;""</f>
        <v/>
      </c>
      <c r="G226" s="97" t="str">
        <f>申し込み表!N66</f>
        <v/>
      </c>
      <c r="H226" s="97" t="str">
        <f>申し込み表!E66&amp;""</f>
        <v/>
      </c>
      <c r="I226" s="98" t="str">
        <f>申し込み表!G66&amp;""</f>
        <v/>
      </c>
      <c r="J226" s="98" t="str">
        <f>申し込み表!L66&amp;""</f>
        <v/>
      </c>
      <c r="K226" s="98" t="str">
        <f>申し込み表!M66&amp;""</f>
        <v/>
      </c>
    </row>
    <row r="227" spans="1:11" x14ac:dyDescent="0.15">
      <c r="A227" t="str">
        <f t="shared" si="2"/>
        <v/>
      </c>
      <c r="B227" s="97">
        <f>申し込み表!$D$58</f>
        <v>0</v>
      </c>
      <c r="C227" s="97" t="str">
        <f>IF(申し込み表!$D$59="小学女子","小学",IF(申し込み表!$D$59="中学女子","中学","一般"))</f>
        <v>一般</v>
      </c>
      <c r="D227" s="97" t="s">
        <v>2059</v>
      </c>
      <c r="E227" s="97" t="str">
        <f>申し込み表!B67&amp;""</f>
        <v/>
      </c>
      <c r="F227" s="97" t="str">
        <f>申し込み表!C67&amp;""</f>
        <v/>
      </c>
      <c r="G227" s="97" t="str">
        <f>申し込み表!N67</f>
        <v/>
      </c>
      <c r="H227" s="97" t="str">
        <f>申し込み表!E67&amp;""</f>
        <v/>
      </c>
      <c r="I227" s="98" t="str">
        <f>申し込み表!G67&amp;""</f>
        <v/>
      </c>
      <c r="J227" s="98" t="str">
        <f>申し込み表!L67&amp;""</f>
        <v/>
      </c>
      <c r="K227" s="98" t="str">
        <f>申し込み表!M67&amp;""</f>
        <v/>
      </c>
    </row>
    <row r="228" spans="1:11" x14ac:dyDescent="0.15">
      <c r="A228" t="str">
        <f t="shared" si="2"/>
        <v/>
      </c>
      <c r="B228" s="97">
        <f>申し込み表!$D$58</f>
        <v>0</v>
      </c>
      <c r="C228" s="97" t="str">
        <f>IF(申し込み表!$D$59="小学女子","小学",IF(申し込み表!$D$59="中学女子","中学","一般"))</f>
        <v>一般</v>
      </c>
      <c r="D228" s="97" t="s">
        <v>2059</v>
      </c>
      <c r="E228" s="97" t="str">
        <f>申し込み表!B68&amp;""</f>
        <v/>
      </c>
      <c r="F228" s="97" t="str">
        <f>申し込み表!C68&amp;""</f>
        <v/>
      </c>
      <c r="G228" s="97" t="str">
        <f>申し込み表!N68</f>
        <v/>
      </c>
      <c r="H228" s="97" t="str">
        <f>申し込み表!E68&amp;""</f>
        <v/>
      </c>
      <c r="I228" s="98" t="str">
        <f>申し込み表!G68&amp;""</f>
        <v/>
      </c>
      <c r="J228" s="98" t="str">
        <f>申し込み表!L68&amp;""</f>
        <v/>
      </c>
      <c r="K228" s="98" t="str">
        <f>申し込み表!M68&amp;""</f>
        <v/>
      </c>
    </row>
    <row r="229" spans="1:11" x14ac:dyDescent="0.15">
      <c r="A229" t="str">
        <f t="shared" si="2"/>
        <v/>
      </c>
      <c r="B229" s="97">
        <f>申し込み表!$D$58</f>
        <v>0</v>
      </c>
      <c r="C229" s="97" t="str">
        <f>IF(申し込み表!$D$59="小学女子","小学",IF(申し込み表!$D$59="中学女子","中学","一般"))</f>
        <v>一般</v>
      </c>
      <c r="D229" s="97" t="s">
        <v>2059</v>
      </c>
      <c r="E229" s="97" t="str">
        <f>申し込み表!B69&amp;""</f>
        <v/>
      </c>
      <c r="F229" s="97" t="str">
        <f>申し込み表!C69&amp;""</f>
        <v/>
      </c>
      <c r="G229" s="97" t="str">
        <f>申し込み表!N69</f>
        <v/>
      </c>
      <c r="H229" s="97" t="str">
        <f>申し込み表!E69&amp;""</f>
        <v/>
      </c>
      <c r="I229" s="98" t="str">
        <f>申し込み表!G69&amp;""</f>
        <v/>
      </c>
      <c r="J229" s="98" t="str">
        <f>申し込み表!L69&amp;""</f>
        <v/>
      </c>
      <c r="K229" s="98" t="str">
        <f>申し込み表!M69&amp;""</f>
        <v/>
      </c>
    </row>
    <row r="230" spans="1:11" x14ac:dyDescent="0.15">
      <c r="A230" t="str">
        <f t="shared" si="2"/>
        <v/>
      </c>
      <c r="B230" s="97">
        <f>申し込み表!$D$58</f>
        <v>0</v>
      </c>
      <c r="C230" s="97" t="str">
        <f>IF(申し込み表!$D$59="小学女子","小学",IF(申し込み表!$D$59="中学女子","中学","一般"))</f>
        <v>一般</v>
      </c>
      <c r="D230" s="97" t="s">
        <v>2059</v>
      </c>
      <c r="E230" s="97" t="str">
        <f>申し込み表!B70&amp;""</f>
        <v/>
      </c>
      <c r="F230" s="97" t="str">
        <f>申し込み表!C70&amp;""</f>
        <v/>
      </c>
      <c r="G230" s="97" t="str">
        <f>申し込み表!N70</f>
        <v/>
      </c>
      <c r="H230" s="97" t="str">
        <f>申し込み表!E70&amp;""</f>
        <v/>
      </c>
      <c r="I230" s="98" t="str">
        <f>申し込み表!G70&amp;""</f>
        <v/>
      </c>
      <c r="J230" s="98" t="str">
        <f>申し込み表!L70&amp;""</f>
        <v/>
      </c>
      <c r="K230" s="98" t="str">
        <f>申し込み表!M70&amp;""</f>
        <v/>
      </c>
    </row>
    <row r="231" spans="1:11" x14ac:dyDescent="0.15">
      <c r="A231" t="str">
        <f t="shared" si="2"/>
        <v/>
      </c>
      <c r="B231" s="97">
        <f>申し込み表!$D$58</f>
        <v>0</v>
      </c>
      <c r="C231" s="97" t="str">
        <f>IF(申し込み表!$D$59="小学女子","小学",IF(申し込み表!$D$59="中学女子","中学","一般"))</f>
        <v>一般</v>
      </c>
      <c r="D231" s="97" t="s">
        <v>2059</v>
      </c>
      <c r="E231" s="97" t="str">
        <f>申し込み表!B71&amp;""</f>
        <v/>
      </c>
      <c r="F231" s="97" t="str">
        <f>申し込み表!C71&amp;""</f>
        <v/>
      </c>
      <c r="G231" s="97" t="str">
        <f>申し込み表!N71</f>
        <v/>
      </c>
      <c r="H231" s="97" t="str">
        <f>申し込み表!E71&amp;""</f>
        <v/>
      </c>
      <c r="I231" s="98" t="str">
        <f>申し込み表!G71&amp;""</f>
        <v/>
      </c>
      <c r="J231" s="98" t="str">
        <f>申し込み表!L71&amp;""</f>
        <v/>
      </c>
      <c r="K231" s="98" t="str">
        <f>申し込み表!M71&amp;""</f>
        <v/>
      </c>
    </row>
    <row r="232" spans="1:11" x14ac:dyDescent="0.15">
      <c r="A232" t="str">
        <f t="shared" si="2"/>
        <v/>
      </c>
      <c r="B232" s="97">
        <f>申し込み表!$D$58</f>
        <v>0</v>
      </c>
      <c r="C232" s="97" t="str">
        <f>IF(申し込み表!$D$59="小学女子","小学",IF(申し込み表!$D$59="中学女子","中学","一般"))</f>
        <v>一般</v>
      </c>
      <c r="D232" s="97" t="s">
        <v>2059</v>
      </c>
      <c r="E232" s="97" t="str">
        <f>申し込み表!B72&amp;""</f>
        <v/>
      </c>
      <c r="F232" s="97" t="str">
        <f>申し込み表!C72&amp;""</f>
        <v/>
      </c>
      <c r="G232" s="97" t="str">
        <f>申し込み表!N72</f>
        <v/>
      </c>
      <c r="H232" s="97" t="str">
        <f>申し込み表!E72&amp;""</f>
        <v/>
      </c>
      <c r="I232" s="98" t="str">
        <f>申し込み表!G72&amp;""</f>
        <v/>
      </c>
      <c r="J232" s="98" t="str">
        <f>申し込み表!L72&amp;""</f>
        <v/>
      </c>
      <c r="K232" s="98" t="str">
        <f>申し込み表!M72&amp;""</f>
        <v/>
      </c>
    </row>
    <row r="233" spans="1:11" x14ac:dyDescent="0.15">
      <c r="A233" t="str">
        <f t="shared" si="2"/>
        <v/>
      </c>
      <c r="B233" s="97">
        <f>申し込み表!$D$58</f>
        <v>0</v>
      </c>
      <c r="C233" s="97" t="str">
        <f>IF(申し込み表!$D$59="小学女子","小学",IF(申し込み表!$D$59="中学女子","中学","一般"))</f>
        <v>一般</v>
      </c>
      <c r="D233" s="97" t="s">
        <v>2059</v>
      </c>
      <c r="E233" s="97" t="str">
        <f>申し込み表!B73&amp;""</f>
        <v/>
      </c>
      <c r="F233" s="97" t="str">
        <f>申し込み表!C73&amp;""</f>
        <v/>
      </c>
      <c r="G233" s="97" t="str">
        <f>申し込み表!N73</f>
        <v/>
      </c>
      <c r="H233" s="97" t="str">
        <f>申し込み表!E73&amp;""</f>
        <v/>
      </c>
      <c r="I233" s="98" t="str">
        <f>申し込み表!G73&amp;""</f>
        <v/>
      </c>
      <c r="J233" s="98" t="str">
        <f>申し込み表!L73&amp;""</f>
        <v/>
      </c>
      <c r="K233" s="98" t="str">
        <f>申し込み表!M73&amp;""</f>
        <v/>
      </c>
    </row>
    <row r="234" spans="1:11" x14ac:dyDescent="0.15">
      <c r="A234" t="str">
        <f t="shared" si="2"/>
        <v/>
      </c>
      <c r="B234" s="97">
        <f>申し込み表!$D$58</f>
        <v>0</v>
      </c>
      <c r="C234" s="97" t="str">
        <f>IF(申し込み表!$D$59="小学女子","小学",IF(申し込み表!$D$59="中学女子","中学","一般"))</f>
        <v>一般</v>
      </c>
      <c r="D234" s="97" t="s">
        <v>2059</v>
      </c>
      <c r="E234" s="97" t="str">
        <f>申し込み表!B74&amp;""</f>
        <v/>
      </c>
      <c r="F234" s="97" t="str">
        <f>申し込み表!C74&amp;""</f>
        <v/>
      </c>
      <c r="G234" s="97" t="str">
        <f>申し込み表!N74</f>
        <v/>
      </c>
      <c r="H234" s="97" t="str">
        <f>申し込み表!E74&amp;""</f>
        <v/>
      </c>
      <c r="I234" s="98" t="str">
        <f>申し込み表!G74&amp;""</f>
        <v/>
      </c>
      <c r="J234" s="98" t="str">
        <f>申し込み表!L74&amp;""</f>
        <v/>
      </c>
      <c r="K234" s="98" t="str">
        <f>申し込み表!M74&amp;""</f>
        <v/>
      </c>
    </row>
    <row r="235" spans="1:11" x14ac:dyDescent="0.15">
      <c r="A235" t="str">
        <f t="shared" si="2"/>
        <v/>
      </c>
      <c r="B235" s="97">
        <f>申し込み表!$D$58</f>
        <v>0</v>
      </c>
      <c r="C235" s="97" t="str">
        <f>IF(申し込み表!$D$59="小学女子","小学",IF(申し込み表!$D$59="中学女子","中学","一般"))</f>
        <v>一般</v>
      </c>
      <c r="D235" s="97" t="s">
        <v>2059</v>
      </c>
      <c r="E235" s="97" t="str">
        <f>申し込み表!B75&amp;""</f>
        <v/>
      </c>
      <c r="F235" s="97" t="str">
        <f>申し込み表!C75&amp;""</f>
        <v/>
      </c>
      <c r="G235" s="97" t="str">
        <f>申し込み表!N75</f>
        <v/>
      </c>
      <c r="H235" s="97" t="str">
        <f>申し込み表!E75&amp;""</f>
        <v/>
      </c>
      <c r="I235" s="98" t="str">
        <f>申し込み表!G75&amp;""</f>
        <v/>
      </c>
      <c r="J235" s="98" t="str">
        <f>申し込み表!L75&amp;""</f>
        <v/>
      </c>
      <c r="K235" s="98" t="str">
        <f>申し込み表!M75&amp;""</f>
        <v/>
      </c>
    </row>
    <row r="236" spans="1:11" x14ac:dyDescent="0.15">
      <c r="A236" t="str">
        <f t="shared" si="2"/>
        <v/>
      </c>
      <c r="B236" s="97">
        <f>申し込み表!$D$58</f>
        <v>0</v>
      </c>
      <c r="C236" s="97" t="str">
        <f>IF(申し込み表!$D$59="小学女子","小学",IF(申し込み表!$D$59="中学女子","中学","一般"))</f>
        <v>一般</v>
      </c>
      <c r="D236" s="97" t="s">
        <v>2059</v>
      </c>
      <c r="E236" s="97" t="str">
        <f>申し込み表!B76&amp;""</f>
        <v/>
      </c>
      <c r="F236" s="97" t="str">
        <f>申し込み表!C76&amp;""</f>
        <v/>
      </c>
      <c r="G236" s="97" t="str">
        <f>申し込み表!N76</f>
        <v/>
      </c>
      <c r="H236" s="97" t="str">
        <f>申し込み表!E76&amp;""</f>
        <v/>
      </c>
      <c r="I236" s="98" t="str">
        <f>申し込み表!G76&amp;""</f>
        <v/>
      </c>
      <c r="J236" s="98" t="str">
        <f>申し込み表!L76&amp;""</f>
        <v/>
      </c>
      <c r="K236" s="98" t="str">
        <f>申し込み表!M76&amp;""</f>
        <v/>
      </c>
    </row>
    <row r="237" spans="1:11" x14ac:dyDescent="0.15">
      <c r="A237" t="str">
        <f t="shared" si="2"/>
        <v/>
      </c>
      <c r="B237" s="97">
        <f>申し込み表!$D$58</f>
        <v>0</v>
      </c>
      <c r="C237" s="97" t="str">
        <f>IF(申し込み表!$D$59="小学女子","小学",IF(申し込み表!$D$59="中学女子","中学","一般"))</f>
        <v>一般</v>
      </c>
      <c r="D237" s="97" t="s">
        <v>2059</v>
      </c>
      <c r="E237" s="97" t="str">
        <f>申し込み表!B77&amp;""</f>
        <v/>
      </c>
      <c r="F237" s="97" t="str">
        <f>申し込み表!C77&amp;""</f>
        <v/>
      </c>
      <c r="G237" s="97" t="str">
        <f>申し込み表!N77</f>
        <v/>
      </c>
      <c r="H237" s="97" t="str">
        <f>申し込み表!E77&amp;""</f>
        <v/>
      </c>
      <c r="I237" s="98" t="str">
        <f>申し込み表!G77&amp;""</f>
        <v/>
      </c>
      <c r="J237" s="98" t="str">
        <f>申し込み表!L77&amp;""</f>
        <v/>
      </c>
      <c r="K237" s="98" t="str">
        <f>申し込み表!M77&amp;""</f>
        <v/>
      </c>
    </row>
    <row r="238" spans="1:11" x14ac:dyDescent="0.15">
      <c r="A238" t="str">
        <f t="shared" si="2"/>
        <v/>
      </c>
      <c r="B238" s="97">
        <f>申し込み表!$D$58</f>
        <v>0</v>
      </c>
      <c r="C238" s="97" t="str">
        <f>IF(申し込み表!$D$59="小学女子","小学",IF(申し込み表!$D$59="中学女子","中学","一般"))</f>
        <v>一般</v>
      </c>
      <c r="D238" s="97" t="s">
        <v>2059</v>
      </c>
      <c r="E238" s="97" t="str">
        <f>申し込み表!B78&amp;""</f>
        <v/>
      </c>
      <c r="F238" s="97" t="str">
        <f>申し込み表!C78&amp;""</f>
        <v/>
      </c>
      <c r="G238" s="97" t="str">
        <f>申し込み表!N78</f>
        <v/>
      </c>
      <c r="H238" s="97" t="str">
        <f>申し込み表!E78&amp;""</f>
        <v/>
      </c>
      <c r="I238" s="98" t="str">
        <f>申し込み表!G78&amp;""</f>
        <v/>
      </c>
      <c r="J238" s="98" t="str">
        <f>申し込み表!L78&amp;""</f>
        <v/>
      </c>
      <c r="K238" s="98" t="str">
        <f>申し込み表!M78&amp;""</f>
        <v/>
      </c>
    </row>
    <row r="239" spans="1:11" x14ac:dyDescent="0.15">
      <c r="A239" t="str">
        <f t="shared" si="2"/>
        <v/>
      </c>
      <c r="B239" s="97">
        <f>申し込み表!$D$58</f>
        <v>0</v>
      </c>
      <c r="C239" s="97" t="str">
        <f>IF(申し込み表!$D$59="小学女子","小学",IF(申し込み表!$D$59="中学女子","中学","一般"))</f>
        <v>一般</v>
      </c>
      <c r="D239" s="97" t="s">
        <v>2059</v>
      </c>
      <c r="E239" s="97" t="str">
        <f>申し込み表!B79&amp;""</f>
        <v/>
      </c>
      <c r="F239" s="97" t="str">
        <f>申し込み表!C79&amp;""</f>
        <v/>
      </c>
      <c r="G239" s="97" t="str">
        <f>申し込み表!N79</f>
        <v/>
      </c>
      <c r="H239" s="97" t="str">
        <f>申し込み表!E79&amp;""</f>
        <v/>
      </c>
      <c r="I239" s="98" t="str">
        <f>申し込み表!G79&amp;""</f>
        <v/>
      </c>
      <c r="J239" s="98" t="str">
        <f>申し込み表!L79&amp;""</f>
        <v/>
      </c>
      <c r="K239" s="98" t="str">
        <f>申し込み表!M79&amp;""</f>
        <v/>
      </c>
    </row>
    <row r="240" spans="1:11" x14ac:dyDescent="0.15">
      <c r="A240" t="str">
        <f t="shared" si="2"/>
        <v/>
      </c>
      <c r="B240" s="97">
        <f>申し込み表!$D$58</f>
        <v>0</v>
      </c>
      <c r="C240" s="97" t="str">
        <f>IF(申し込み表!$D$59="小学女子","小学",IF(申し込み表!$D$59="中学女子","中学","一般"))</f>
        <v>一般</v>
      </c>
      <c r="D240" s="97" t="s">
        <v>2059</v>
      </c>
      <c r="E240" s="97" t="str">
        <f>申し込み表!B80&amp;""</f>
        <v/>
      </c>
      <c r="F240" s="97" t="str">
        <f>申し込み表!C80&amp;""</f>
        <v/>
      </c>
      <c r="G240" s="97" t="str">
        <f>申し込み表!N80</f>
        <v/>
      </c>
      <c r="H240" s="97" t="str">
        <f>申し込み表!E80&amp;""</f>
        <v/>
      </c>
      <c r="I240" s="98" t="str">
        <f>申し込み表!G80&amp;""</f>
        <v/>
      </c>
      <c r="J240" s="98" t="str">
        <f>申し込み表!L80&amp;""</f>
        <v/>
      </c>
      <c r="K240" s="98" t="str">
        <f>申し込み表!M80&amp;""</f>
        <v/>
      </c>
    </row>
    <row r="241" spans="1:11" x14ac:dyDescent="0.15">
      <c r="A241" t="str">
        <f t="shared" si="2"/>
        <v/>
      </c>
      <c r="B241" s="97">
        <f>申し込み表!$D$58</f>
        <v>0</v>
      </c>
      <c r="C241" s="97" t="str">
        <f>IF(申し込み表!$D$59="小学女子","小学",IF(申し込み表!$D$59="中学女子","中学","一般"))</f>
        <v>一般</v>
      </c>
      <c r="D241" s="97" t="s">
        <v>2059</v>
      </c>
      <c r="E241" s="97" t="str">
        <f>申し込み表!B81&amp;""</f>
        <v/>
      </c>
      <c r="F241" s="97" t="str">
        <f>申し込み表!C81&amp;""</f>
        <v/>
      </c>
      <c r="G241" s="97" t="str">
        <f>申し込み表!N81</f>
        <v/>
      </c>
      <c r="H241" s="97" t="str">
        <f>申し込み表!E81&amp;""</f>
        <v/>
      </c>
      <c r="I241" s="98" t="str">
        <f>申し込み表!G81&amp;""</f>
        <v/>
      </c>
      <c r="J241" s="98" t="str">
        <f>申し込み表!L81&amp;""</f>
        <v/>
      </c>
      <c r="K241" s="98" t="str">
        <f>申し込み表!M81&amp;""</f>
        <v/>
      </c>
    </row>
    <row r="242" spans="1:11" x14ac:dyDescent="0.15">
      <c r="A242" t="str">
        <f t="shared" si="2"/>
        <v/>
      </c>
      <c r="B242" s="97">
        <f>申し込み表!$D$58</f>
        <v>0</v>
      </c>
      <c r="C242" s="97" t="str">
        <f>IF(申し込み表!$D$59="小学女子","小学",IF(申し込み表!$D$59="中学女子","中学","一般"))</f>
        <v>一般</v>
      </c>
      <c r="D242" s="97" t="s">
        <v>2059</v>
      </c>
      <c r="E242" s="97" t="str">
        <f>申し込み表!B82&amp;""</f>
        <v/>
      </c>
      <c r="F242" s="97" t="str">
        <f>申し込み表!C82&amp;""</f>
        <v/>
      </c>
      <c r="G242" s="97" t="str">
        <f>申し込み表!N82</f>
        <v/>
      </c>
      <c r="H242" s="97" t="str">
        <f>申し込み表!E82&amp;""</f>
        <v/>
      </c>
      <c r="I242" s="98" t="str">
        <f>申し込み表!G82&amp;""</f>
        <v/>
      </c>
      <c r="J242" s="98" t="str">
        <f>申し込み表!L82&amp;""</f>
        <v/>
      </c>
      <c r="K242" s="98" t="str">
        <f>申し込み表!M82&amp;""</f>
        <v/>
      </c>
    </row>
    <row r="243" spans="1:11" x14ac:dyDescent="0.15">
      <c r="A243" t="str">
        <f t="shared" si="2"/>
        <v/>
      </c>
      <c r="B243" s="97">
        <f>申し込み表!$D$58</f>
        <v>0</v>
      </c>
      <c r="C243" s="97" t="str">
        <f>IF(申し込み表!$D$59="小学女子","小学",IF(申し込み表!$D$59="中学女子","中学","一般"))</f>
        <v>一般</v>
      </c>
      <c r="D243" s="97" t="s">
        <v>2059</v>
      </c>
      <c r="E243" s="97" t="str">
        <f>申し込み表!B83&amp;""</f>
        <v/>
      </c>
      <c r="F243" s="97" t="str">
        <f>申し込み表!C83&amp;""</f>
        <v/>
      </c>
      <c r="G243" s="97" t="str">
        <f>申し込み表!N83</f>
        <v/>
      </c>
      <c r="H243" s="97" t="str">
        <f>申し込み表!E83&amp;""</f>
        <v/>
      </c>
      <c r="I243" s="98" t="str">
        <f>申し込み表!G83&amp;""</f>
        <v/>
      </c>
      <c r="J243" s="98" t="str">
        <f>申し込み表!L83&amp;""</f>
        <v/>
      </c>
      <c r="K243" s="98" t="str">
        <f>申し込み表!M83&amp;""</f>
        <v/>
      </c>
    </row>
    <row r="244" spans="1:11" x14ac:dyDescent="0.15">
      <c r="A244" t="str">
        <f t="shared" si="2"/>
        <v/>
      </c>
      <c r="B244" s="97">
        <f>申し込み表!$D$58</f>
        <v>0</v>
      </c>
      <c r="C244" s="97" t="str">
        <f>IF(申し込み表!$D$59="小学女子","小学",IF(申し込み表!$D$59="中学女子","中学","一般"))</f>
        <v>一般</v>
      </c>
      <c r="D244" s="97" t="s">
        <v>2059</v>
      </c>
      <c r="E244" s="97" t="str">
        <f>申し込み表!B84&amp;""</f>
        <v/>
      </c>
      <c r="F244" s="97" t="str">
        <f>申し込み表!C84&amp;""</f>
        <v/>
      </c>
      <c r="G244" s="97" t="str">
        <f>申し込み表!N84</f>
        <v/>
      </c>
      <c r="H244" s="97" t="str">
        <f>申し込み表!E84&amp;""</f>
        <v/>
      </c>
      <c r="I244" s="98" t="str">
        <f>申し込み表!G84&amp;""</f>
        <v/>
      </c>
      <c r="J244" s="98" t="str">
        <f>申し込み表!L84&amp;""</f>
        <v/>
      </c>
      <c r="K244" s="98" t="str">
        <f>申し込み表!M84&amp;""</f>
        <v/>
      </c>
    </row>
    <row r="245" spans="1:11" x14ac:dyDescent="0.15">
      <c r="A245" t="str">
        <f t="shared" si="2"/>
        <v/>
      </c>
      <c r="B245" s="97">
        <f>申し込み表!$D$58</f>
        <v>0</v>
      </c>
      <c r="C245" s="97" t="str">
        <f>IF(申し込み表!$D$59="小学女子","小学",IF(申し込み表!$D$59="中学女子","中学","一般"))</f>
        <v>一般</v>
      </c>
      <c r="D245" s="97" t="s">
        <v>2059</v>
      </c>
      <c r="E245" s="97" t="str">
        <f>申し込み表!B85&amp;""</f>
        <v/>
      </c>
      <c r="F245" s="97" t="str">
        <f>申し込み表!C85&amp;""</f>
        <v/>
      </c>
      <c r="G245" s="97" t="str">
        <f>申し込み表!N85</f>
        <v/>
      </c>
      <c r="H245" s="97" t="str">
        <f>申し込み表!E85&amp;""</f>
        <v/>
      </c>
      <c r="I245" s="98" t="str">
        <f>申し込み表!G85&amp;""</f>
        <v/>
      </c>
      <c r="J245" s="98" t="str">
        <f>申し込み表!L85&amp;""</f>
        <v/>
      </c>
      <c r="K245" s="98" t="str">
        <f>申し込み表!M85&amp;""</f>
        <v/>
      </c>
    </row>
    <row r="246" spans="1:11" x14ac:dyDescent="0.15">
      <c r="A246" t="str">
        <f t="shared" ref="A246:A270" si="3">IF(J246="","","o")</f>
        <v/>
      </c>
      <c r="B246" s="97">
        <f>申し込み表!$D$58</f>
        <v>0</v>
      </c>
      <c r="C246" s="97" t="str">
        <f>IF(申し込み表!$D$59="小学女子","小学",IF(申し込み表!$D$59="中学女子","中学","一般"))</f>
        <v>一般</v>
      </c>
      <c r="D246" s="97" t="s">
        <v>2059</v>
      </c>
      <c r="E246" s="97" t="str">
        <f>申し込み表!B86&amp;""</f>
        <v/>
      </c>
      <c r="F246" s="97" t="str">
        <f>申し込み表!C86&amp;""</f>
        <v/>
      </c>
      <c r="G246" s="97" t="str">
        <f>申し込み表!N86</f>
        <v/>
      </c>
      <c r="H246" s="97" t="str">
        <f>申し込み表!E86&amp;""</f>
        <v/>
      </c>
      <c r="I246" s="98" t="str">
        <f>申し込み表!G86&amp;""</f>
        <v/>
      </c>
      <c r="J246" s="98" t="str">
        <f>申し込み表!L86&amp;""</f>
        <v/>
      </c>
      <c r="K246" s="98" t="str">
        <f>申し込み表!M86&amp;""</f>
        <v/>
      </c>
    </row>
    <row r="247" spans="1:11" x14ac:dyDescent="0.15">
      <c r="A247" t="str">
        <f t="shared" si="3"/>
        <v/>
      </c>
      <c r="B247" s="97">
        <f>申し込み表!$D$58</f>
        <v>0</v>
      </c>
      <c r="C247" s="97" t="str">
        <f>IF(申し込み表!$D$59="小学女子","小学",IF(申し込み表!$D$59="中学女子","中学","一般"))</f>
        <v>一般</v>
      </c>
      <c r="D247" s="97" t="s">
        <v>2059</v>
      </c>
      <c r="E247" s="97" t="str">
        <f>申し込み表!B87&amp;""</f>
        <v/>
      </c>
      <c r="F247" s="97" t="str">
        <f>申し込み表!C87&amp;""</f>
        <v/>
      </c>
      <c r="G247" s="97" t="str">
        <f>申し込み表!N87</f>
        <v/>
      </c>
      <c r="H247" s="97" t="str">
        <f>申し込み表!E87&amp;""</f>
        <v/>
      </c>
      <c r="I247" s="98" t="str">
        <f>申し込み表!G87&amp;""</f>
        <v/>
      </c>
      <c r="J247" s="98" t="str">
        <f>申し込み表!L87&amp;""</f>
        <v/>
      </c>
      <c r="K247" s="98" t="str">
        <f>申し込み表!M87&amp;""</f>
        <v/>
      </c>
    </row>
    <row r="248" spans="1:11" x14ac:dyDescent="0.15">
      <c r="A248" t="str">
        <f t="shared" si="3"/>
        <v/>
      </c>
      <c r="B248" s="97">
        <f>申し込み表!$D$58</f>
        <v>0</v>
      </c>
      <c r="C248" s="97" t="str">
        <f>IF(申し込み表!$D$59="小学女子","小学",IF(申し込み表!$D$59="中学女子","中学","一般"))</f>
        <v>一般</v>
      </c>
      <c r="D248" s="97" t="s">
        <v>2059</v>
      </c>
      <c r="E248" s="97" t="str">
        <f>申し込み表!B88&amp;""</f>
        <v/>
      </c>
      <c r="F248" s="97" t="str">
        <f>申し込み表!C88&amp;""</f>
        <v/>
      </c>
      <c r="G248" s="97" t="str">
        <f>申し込み表!N88</f>
        <v/>
      </c>
      <c r="H248" s="97" t="str">
        <f>申し込み表!E88&amp;""</f>
        <v/>
      </c>
      <c r="I248" s="98" t="str">
        <f>申し込み表!G88&amp;""</f>
        <v/>
      </c>
      <c r="J248" s="98" t="str">
        <f>申し込み表!L88&amp;""</f>
        <v/>
      </c>
      <c r="K248" s="98" t="str">
        <f>申し込み表!M88&amp;""</f>
        <v/>
      </c>
    </row>
    <row r="249" spans="1:11" x14ac:dyDescent="0.15">
      <c r="A249" t="str">
        <f t="shared" si="3"/>
        <v/>
      </c>
      <c r="B249" s="97">
        <f>申し込み表!$D$58</f>
        <v>0</v>
      </c>
      <c r="C249" s="97" t="str">
        <f>IF(申し込み表!$D$59="小学女子","小学",IF(申し込み表!$D$59="中学女子","中学","一般"))</f>
        <v>一般</v>
      </c>
      <c r="D249" s="97" t="s">
        <v>2059</v>
      </c>
      <c r="E249" s="97" t="str">
        <f>申し込み表!B89&amp;""</f>
        <v/>
      </c>
      <c r="F249" s="97" t="str">
        <f>申し込み表!C89&amp;""</f>
        <v/>
      </c>
      <c r="G249" s="97" t="str">
        <f>申し込み表!N89</f>
        <v/>
      </c>
      <c r="H249" s="97" t="str">
        <f>申し込み表!E89&amp;""</f>
        <v/>
      </c>
      <c r="I249" s="98" t="str">
        <f>申し込み表!G89&amp;""</f>
        <v/>
      </c>
      <c r="J249" s="98" t="str">
        <f>申し込み表!L89&amp;""</f>
        <v/>
      </c>
      <c r="K249" s="98" t="str">
        <f>申し込み表!M89&amp;""</f>
        <v/>
      </c>
    </row>
    <row r="250" spans="1:11" x14ac:dyDescent="0.15">
      <c r="A250" t="str">
        <f t="shared" si="3"/>
        <v/>
      </c>
      <c r="B250" s="97">
        <f>申し込み表!$D$58</f>
        <v>0</v>
      </c>
      <c r="C250" s="97" t="str">
        <f>IF(申し込み表!$D$59="小学女子","小学",IF(申し込み表!$D$59="中学女子","中学","一般"))</f>
        <v>一般</v>
      </c>
      <c r="D250" s="97" t="s">
        <v>2059</v>
      </c>
      <c r="E250" s="97" t="str">
        <f>申し込み表!B90&amp;""</f>
        <v/>
      </c>
      <c r="F250" s="97" t="str">
        <f>申し込み表!C90&amp;""</f>
        <v/>
      </c>
      <c r="G250" s="97" t="str">
        <f>申し込み表!N90</f>
        <v/>
      </c>
      <c r="H250" s="97" t="str">
        <f>申し込み表!E90&amp;""</f>
        <v/>
      </c>
      <c r="I250" s="98" t="str">
        <f>申し込み表!G90&amp;""</f>
        <v/>
      </c>
      <c r="J250" s="98" t="str">
        <f>申し込み表!L90&amp;""</f>
        <v/>
      </c>
      <c r="K250" s="98" t="str">
        <f>申し込み表!M90&amp;""</f>
        <v/>
      </c>
    </row>
    <row r="251" spans="1:11" x14ac:dyDescent="0.15">
      <c r="A251" t="str">
        <f t="shared" si="3"/>
        <v/>
      </c>
      <c r="B251" s="97">
        <f>申し込み表!$D$58</f>
        <v>0</v>
      </c>
      <c r="C251" s="97" t="str">
        <f>IF(申し込み表!$D$59="小学女子","小学",IF(申し込み表!$D$59="中学女子","中学","一般"))</f>
        <v>一般</v>
      </c>
      <c r="D251" s="97" t="s">
        <v>2059</v>
      </c>
      <c r="E251" s="97" t="str">
        <f>申し込み表!B91&amp;""</f>
        <v/>
      </c>
      <c r="F251" s="97" t="str">
        <f>申し込み表!C91&amp;""</f>
        <v/>
      </c>
      <c r="G251" s="97" t="str">
        <f>申し込み表!N91</f>
        <v/>
      </c>
      <c r="H251" s="97" t="str">
        <f>申し込み表!E91&amp;""</f>
        <v/>
      </c>
      <c r="I251" s="98" t="str">
        <f>申し込み表!G91&amp;""</f>
        <v/>
      </c>
      <c r="J251" s="98" t="str">
        <f>申し込み表!L91&amp;""</f>
        <v/>
      </c>
      <c r="K251" s="98" t="str">
        <f>申し込み表!M91&amp;""</f>
        <v/>
      </c>
    </row>
    <row r="252" spans="1:11" x14ac:dyDescent="0.15">
      <c r="A252" t="str">
        <f t="shared" si="3"/>
        <v/>
      </c>
      <c r="B252" s="97">
        <f>申し込み表!$D$58</f>
        <v>0</v>
      </c>
      <c r="C252" s="97" t="str">
        <f>IF(申し込み表!$D$59="小学女子","小学",IF(申し込み表!$D$59="中学女子","中学","一般"))</f>
        <v>一般</v>
      </c>
      <c r="D252" s="97" t="s">
        <v>2059</v>
      </c>
      <c r="E252" s="97" t="str">
        <f>申し込み表!B92&amp;""</f>
        <v/>
      </c>
      <c r="F252" s="97" t="str">
        <f>申し込み表!C92&amp;""</f>
        <v/>
      </c>
      <c r="G252" s="97" t="str">
        <f>申し込み表!N92</f>
        <v/>
      </c>
      <c r="H252" s="97" t="str">
        <f>申し込み表!E92&amp;""</f>
        <v/>
      </c>
      <c r="I252" s="98" t="str">
        <f>申し込み表!G92&amp;""</f>
        <v/>
      </c>
      <c r="J252" s="98" t="str">
        <f>申し込み表!L92&amp;""</f>
        <v/>
      </c>
      <c r="K252" s="98" t="str">
        <f>申し込み表!M92&amp;""</f>
        <v/>
      </c>
    </row>
    <row r="253" spans="1:11" x14ac:dyDescent="0.15">
      <c r="A253" t="str">
        <f t="shared" si="3"/>
        <v/>
      </c>
      <c r="B253" s="97">
        <f>申し込み表!$D$58</f>
        <v>0</v>
      </c>
      <c r="C253" s="97" t="str">
        <f>IF(申し込み表!$D$59="小学女子","小学",IF(申し込み表!$D$59="中学女子","中学","一般"))</f>
        <v>一般</v>
      </c>
      <c r="D253" s="97" t="s">
        <v>2059</v>
      </c>
      <c r="E253" s="97" t="str">
        <f>申し込み表!B93&amp;""</f>
        <v/>
      </c>
      <c r="F253" s="97" t="str">
        <f>申し込み表!C93&amp;""</f>
        <v/>
      </c>
      <c r="G253" s="97" t="str">
        <f>申し込み表!N93</f>
        <v/>
      </c>
      <c r="H253" s="97" t="str">
        <f>申し込み表!E93&amp;""</f>
        <v/>
      </c>
      <c r="I253" s="98" t="str">
        <f>申し込み表!G93&amp;""</f>
        <v/>
      </c>
      <c r="J253" s="98" t="str">
        <f>申し込み表!L93&amp;""</f>
        <v/>
      </c>
      <c r="K253" s="98" t="str">
        <f>申し込み表!M93&amp;""</f>
        <v/>
      </c>
    </row>
    <row r="254" spans="1:11" x14ac:dyDescent="0.15">
      <c r="A254" t="str">
        <f t="shared" si="3"/>
        <v/>
      </c>
      <c r="B254" s="97">
        <f>申し込み表!$D$58</f>
        <v>0</v>
      </c>
      <c r="C254" s="97" t="str">
        <f>IF(申し込み表!$D$59="小学女子","小学",IF(申し込み表!$D$59="中学女子","中学","一般"))</f>
        <v>一般</v>
      </c>
      <c r="D254" s="97" t="s">
        <v>2059</v>
      </c>
      <c r="E254" s="97" t="str">
        <f>申し込み表!B94&amp;""</f>
        <v/>
      </c>
      <c r="F254" s="97" t="str">
        <f>申し込み表!C94&amp;""</f>
        <v/>
      </c>
      <c r="G254" s="97" t="str">
        <f>申し込み表!N94</f>
        <v/>
      </c>
      <c r="H254" s="97" t="str">
        <f>申し込み表!E94&amp;""</f>
        <v/>
      </c>
      <c r="I254" s="98" t="str">
        <f>申し込み表!G94&amp;""</f>
        <v/>
      </c>
      <c r="J254" s="98" t="str">
        <f>申し込み表!L94&amp;""</f>
        <v/>
      </c>
      <c r="K254" s="98" t="str">
        <f>申し込み表!M94&amp;""</f>
        <v/>
      </c>
    </row>
    <row r="255" spans="1:11" x14ac:dyDescent="0.15">
      <c r="A255" t="str">
        <f t="shared" si="3"/>
        <v/>
      </c>
      <c r="B255" s="97">
        <f>申し込み表!$D$58</f>
        <v>0</v>
      </c>
      <c r="C255" s="97" t="str">
        <f>IF(申し込み表!$D$59="小学女子","小学",IF(申し込み表!$D$59="中学女子","中学","一般"))</f>
        <v>一般</v>
      </c>
      <c r="D255" s="97" t="s">
        <v>2059</v>
      </c>
      <c r="E255" s="97" t="str">
        <f>申し込み表!B95&amp;""</f>
        <v/>
      </c>
      <c r="F255" s="97" t="str">
        <f>申し込み表!C95&amp;""</f>
        <v/>
      </c>
      <c r="G255" s="97" t="str">
        <f>申し込み表!N95</f>
        <v/>
      </c>
      <c r="H255" s="97" t="str">
        <f>申し込み表!E95&amp;""</f>
        <v/>
      </c>
      <c r="I255" s="98" t="str">
        <f>申し込み表!G95&amp;""</f>
        <v/>
      </c>
      <c r="J255" s="98" t="str">
        <f>申し込み表!L95&amp;""</f>
        <v/>
      </c>
      <c r="K255" s="98" t="str">
        <f>申し込み表!M95&amp;""</f>
        <v/>
      </c>
    </row>
    <row r="256" spans="1:11" x14ac:dyDescent="0.15">
      <c r="A256" t="str">
        <f t="shared" si="3"/>
        <v/>
      </c>
      <c r="B256" s="97">
        <f>申し込み表!$D$58</f>
        <v>0</v>
      </c>
      <c r="C256" s="97" t="str">
        <f>IF(申し込み表!$D$59="小学女子","小学",IF(申し込み表!$D$59="中学女子","中学","一般"))</f>
        <v>一般</v>
      </c>
      <c r="D256" s="97" t="s">
        <v>2059</v>
      </c>
      <c r="E256" s="97" t="str">
        <f>申し込み表!B96&amp;""</f>
        <v/>
      </c>
      <c r="F256" s="97" t="str">
        <f>申し込み表!C96&amp;""</f>
        <v/>
      </c>
      <c r="G256" s="97" t="str">
        <f>申し込み表!N96</f>
        <v/>
      </c>
      <c r="H256" s="97" t="str">
        <f>申し込み表!E96&amp;""</f>
        <v/>
      </c>
      <c r="I256" s="98" t="str">
        <f>申し込み表!G96&amp;""</f>
        <v/>
      </c>
      <c r="J256" s="98" t="str">
        <f>申し込み表!L96&amp;""</f>
        <v/>
      </c>
      <c r="K256" s="98" t="str">
        <f>申し込み表!M96&amp;""</f>
        <v/>
      </c>
    </row>
    <row r="257" spans="1:11" x14ac:dyDescent="0.15">
      <c r="A257" t="str">
        <f t="shared" si="3"/>
        <v/>
      </c>
      <c r="B257" s="97">
        <f>申し込み表!$D$58</f>
        <v>0</v>
      </c>
      <c r="C257" s="97" t="str">
        <f>IF(申し込み表!$D$59="小学女子","小学",IF(申し込み表!$D$59="中学女子","中学","一般"))</f>
        <v>一般</v>
      </c>
      <c r="D257" s="97" t="s">
        <v>2059</v>
      </c>
      <c r="E257" s="97" t="str">
        <f>申し込み表!B97&amp;""</f>
        <v/>
      </c>
      <c r="F257" s="97" t="str">
        <f>申し込み表!C97&amp;""</f>
        <v/>
      </c>
      <c r="G257" s="97" t="str">
        <f>申し込み表!N97</f>
        <v/>
      </c>
      <c r="H257" s="97" t="str">
        <f>申し込み表!E97&amp;""</f>
        <v/>
      </c>
      <c r="I257" s="98" t="str">
        <f>申し込み表!G97&amp;""</f>
        <v/>
      </c>
      <c r="J257" s="98" t="str">
        <f>申し込み表!L97&amp;""</f>
        <v/>
      </c>
      <c r="K257" s="98" t="str">
        <f>申し込み表!M97&amp;""</f>
        <v/>
      </c>
    </row>
    <row r="258" spans="1:11" x14ac:dyDescent="0.15">
      <c r="A258" t="str">
        <f t="shared" si="3"/>
        <v/>
      </c>
      <c r="B258" s="97">
        <f>申し込み表!$D$58</f>
        <v>0</v>
      </c>
      <c r="C258" s="97" t="str">
        <f>IF(申し込み表!$D$59="小学女子","小学",IF(申し込み表!$D$59="中学女子","中学","一般"))</f>
        <v>一般</v>
      </c>
      <c r="D258" s="97" t="s">
        <v>2059</v>
      </c>
      <c r="E258" s="97" t="str">
        <f>申し込み表!B98&amp;""</f>
        <v/>
      </c>
      <c r="F258" s="97" t="str">
        <f>申し込み表!C98&amp;""</f>
        <v/>
      </c>
      <c r="G258" s="97" t="str">
        <f>申し込み表!N98</f>
        <v/>
      </c>
      <c r="H258" s="97" t="str">
        <f>申し込み表!E98&amp;""</f>
        <v/>
      </c>
      <c r="I258" s="98" t="str">
        <f>申し込み表!G98&amp;""</f>
        <v/>
      </c>
      <c r="J258" s="98" t="str">
        <f>申し込み表!L98&amp;""</f>
        <v/>
      </c>
      <c r="K258" s="98" t="str">
        <f>申し込み表!M98&amp;""</f>
        <v/>
      </c>
    </row>
    <row r="259" spans="1:11" x14ac:dyDescent="0.15">
      <c r="A259" t="str">
        <f t="shared" si="3"/>
        <v/>
      </c>
      <c r="B259" s="97">
        <f>申し込み表!$D$58</f>
        <v>0</v>
      </c>
      <c r="C259" s="97" t="str">
        <f>IF(申し込み表!$D$59="小学女子","小学",IF(申し込み表!$D$59="中学女子","中学","一般"))</f>
        <v>一般</v>
      </c>
      <c r="D259" s="97" t="s">
        <v>2059</v>
      </c>
      <c r="E259" s="97" t="str">
        <f>申し込み表!B99&amp;""</f>
        <v/>
      </c>
      <c r="F259" s="97" t="str">
        <f>申し込み表!C99&amp;""</f>
        <v/>
      </c>
      <c r="G259" s="97" t="str">
        <f>申し込み表!N99</f>
        <v/>
      </c>
      <c r="H259" s="97" t="str">
        <f>申し込み表!E99&amp;""</f>
        <v/>
      </c>
      <c r="I259" s="98" t="str">
        <f>申し込み表!G99&amp;""</f>
        <v/>
      </c>
      <c r="J259" s="98" t="str">
        <f>申し込み表!L99&amp;""</f>
        <v/>
      </c>
      <c r="K259" s="98" t="str">
        <f>申し込み表!M99&amp;""</f>
        <v/>
      </c>
    </row>
    <row r="260" spans="1:11" x14ac:dyDescent="0.15">
      <c r="A260" t="str">
        <f t="shared" si="3"/>
        <v/>
      </c>
      <c r="B260" s="97">
        <f>申し込み表!$D$58</f>
        <v>0</v>
      </c>
      <c r="C260" s="97" t="str">
        <f>IF(申し込み表!$D$59="小学女子","小学",IF(申し込み表!$D$59="中学女子","中学","一般"))</f>
        <v>一般</v>
      </c>
      <c r="D260" s="97" t="s">
        <v>2059</v>
      </c>
      <c r="E260" s="97" t="str">
        <f>申し込み表!B100&amp;""</f>
        <v/>
      </c>
      <c r="F260" s="97" t="str">
        <f>申し込み表!C100&amp;""</f>
        <v/>
      </c>
      <c r="G260" s="97" t="str">
        <f>申し込み表!N100</f>
        <v/>
      </c>
      <c r="H260" s="97" t="str">
        <f>申し込み表!E100&amp;""</f>
        <v/>
      </c>
      <c r="I260" s="98" t="str">
        <f>申し込み表!G100&amp;""</f>
        <v/>
      </c>
      <c r="J260" s="98" t="str">
        <f>申し込み表!L100&amp;""</f>
        <v/>
      </c>
      <c r="K260" s="98" t="str">
        <f>申し込み表!M100&amp;""</f>
        <v/>
      </c>
    </row>
    <row r="261" spans="1:11" x14ac:dyDescent="0.15">
      <c r="A261" t="str">
        <f t="shared" si="3"/>
        <v/>
      </c>
      <c r="B261" s="97">
        <f>申し込み表!$D$58</f>
        <v>0</v>
      </c>
      <c r="C261" s="97" t="str">
        <f>IF(申し込み表!$D$59="小学女子","小学",IF(申し込み表!$D$59="中学女子","中学","一般"))</f>
        <v>一般</v>
      </c>
      <c r="D261" s="97" t="s">
        <v>2059</v>
      </c>
      <c r="E261" s="97" t="str">
        <f>申し込み表!B101&amp;""</f>
        <v/>
      </c>
      <c r="F261" s="97" t="str">
        <f>申し込み表!C101&amp;""</f>
        <v/>
      </c>
      <c r="G261" s="97" t="str">
        <f>申し込み表!N101</f>
        <v/>
      </c>
      <c r="H261" s="97" t="str">
        <f>申し込み表!E101&amp;""</f>
        <v/>
      </c>
      <c r="I261" s="98" t="str">
        <f>申し込み表!G101&amp;""</f>
        <v/>
      </c>
      <c r="J261" s="98" t="str">
        <f>申し込み表!L101&amp;""</f>
        <v/>
      </c>
      <c r="K261" s="98" t="str">
        <f>申し込み表!M101&amp;""</f>
        <v/>
      </c>
    </row>
    <row r="262" spans="1:11" x14ac:dyDescent="0.15">
      <c r="A262" t="str">
        <f t="shared" si="3"/>
        <v/>
      </c>
      <c r="B262" s="97">
        <f>申し込み表!$D$58</f>
        <v>0</v>
      </c>
      <c r="C262" s="97" t="str">
        <f>IF(申し込み表!$D$59="小学女子","小学",IF(申し込み表!$D$59="中学女子","中学","一般"))</f>
        <v>一般</v>
      </c>
      <c r="D262" s="97" t="s">
        <v>2059</v>
      </c>
      <c r="E262" s="97" t="str">
        <f>申し込み表!B102&amp;""</f>
        <v/>
      </c>
      <c r="F262" s="97" t="str">
        <f>申し込み表!C102&amp;""</f>
        <v/>
      </c>
      <c r="G262" s="97" t="str">
        <f>申し込み表!N102</f>
        <v/>
      </c>
      <c r="H262" s="97" t="str">
        <f>申し込み表!E102&amp;""</f>
        <v/>
      </c>
      <c r="I262" s="98" t="str">
        <f>申し込み表!G102&amp;""</f>
        <v/>
      </c>
      <c r="J262" s="98" t="str">
        <f>申し込み表!L102&amp;""</f>
        <v/>
      </c>
      <c r="K262" s="98" t="str">
        <f>申し込み表!M102&amp;""</f>
        <v/>
      </c>
    </row>
    <row r="263" spans="1:11" x14ac:dyDescent="0.15">
      <c r="A263" t="str">
        <f t="shared" si="3"/>
        <v/>
      </c>
      <c r="B263" s="97">
        <f>申し込み表!$D$58</f>
        <v>0</v>
      </c>
      <c r="C263" s="97" t="str">
        <f>IF(申し込み表!$D$59="小学女子","小学",IF(申し込み表!$D$59="中学女子","中学","一般"))</f>
        <v>一般</v>
      </c>
      <c r="D263" s="97" t="s">
        <v>2059</v>
      </c>
      <c r="E263" s="97" t="str">
        <f>申し込み表!B103&amp;""</f>
        <v/>
      </c>
      <c r="F263" s="97" t="str">
        <f>申し込み表!C103&amp;""</f>
        <v/>
      </c>
      <c r="G263" s="97" t="str">
        <f>申し込み表!N103</f>
        <v/>
      </c>
      <c r="H263" s="97" t="str">
        <f>申し込み表!E103&amp;""</f>
        <v/>
      </c>
      <c r="I263" s="98" t="str">
        <f>申し込み表!G103&amp;""</f>
        <v/>
      </c>
      <c r="J263" s="98" t="str">
        <f>申し込み表!L103&amp;""</f>
        <v/>
      </c>
      <c r="K263" s="98" t="str">
        <f>申し込み表!M103&amp;""</f>
        <v/>
      </c>
    </row>
    <row r="264" spans="1:11" x14ac:dyDescent="0.15">
      <c r="A264" t="str">
        <f t="shared" si="3"/>
        <v/>
      </c>
      <c r="B264" s="97">
        <f>申し込み表!$D$58</f>
        <v>0</v>
      </c>
      <c r="C264" s="97" t="str">
        <f>IF(申し込み表!$D$59="小学女子","小学",IF(申し込み表!$D$59="中学女子","中学","一般"))</f>
        <v>一般</v>
      </c>
      <c r="D264" s="97" t="s">
        <v>2059</v>
      </c>
      <c r="E264" s="97" t="str">
        <f>申し込み表!B104&amp;""</f>
        <v/>
      </c>
      <c r="F264" s="97" t="str">
        <f>申し込み表!C104&amp;""</f>
        <v/>
      </c>
      <c r="G264" s="97" t="str">
        <f>申し込み表!N104</f>
        <v/>
      </c>
      <c r="H264" s="97" t="str">
        <f>申し込み表!E104&amp;""</f>
        <v/>
      </c>
      <c r="I264" s="98" t="str">
        <f>申し込み表!G104&amp;""</f>
        <v/>
      </c>
      <c r="J264" s="98" t="str">
        <f>申し込み表!L104&amp;""</f>
        <v/>
      </c>
      <c r="K264" s="98" t="str">
        <f>申し込み表!M104&amp;""</f>
        <v/>
      </c>
    </row>
    <row r="265" spans="1:11" x14ac:dyDescent="0.15">
      <c r="A265" t="str">
        <f t="shared" si="3"/>
        <v/>
      </c>
      <c r="B265" s="97">
        <f>申し込み表!$D$58</f>
        <v>0</v>
      </c>
      <c r="C265" s="97" t="str">
        <f>IF(申し込み表!$D$59="小学女子","小学",IF(申し込み表!$D$59="中学女子","中学","一般"))</f>
        <v>一般</v>
      </c>
      <c r="D265" s="97" t="s">
        <v>2059</v>
      </c>
      <c r="E265" s="97" t="str">
        <f>申し込み表!B105&amp;""</f>
        <v/>
      </c>
      <c r="F265" s="97" t="str">
        <f>申し込み表!C105&amp;""</f>
        <v/>
      </c>
      <c r="G265" s="97" t="str">
        <f>申し込み表!N105</f>
        <v/>
      </c>
      <c r="H265" s="97" t="str">
        <f>申し込み表!E105&amp;""</f>
        <v/>
      </c>
      <c r="I265" s="98" t="str">
        <f>申し込み表!G105&amp;""</f>
        <v/>
      </c>
      <c r="J265" s="98" t="str">
        <f>申し込み表!L105&amp;""</f>
        <v/>
      </c>
      <c r="K265" s="98" t="str">
        <f>申し込み表!M105&amp;""</f>
        <v/>
      </c>
    </row>
    <row r="266" spans="1:11" x14ac:dyDescent="0.15">
      <c r="A266" t="str">
        <f t="shared" si="3"/>
        <v/>
      </c>
      <c r="B266" s="97">
        <f>申し込み表!$D$58</f>
        <v>0</v>
      </c>
      <c r="C266" s="97" t="str">
        <f>IF(申し込み表!$D$59="小学女子","小学",IF(申し込み表!$D$59="中学女子","中学","一般"))</f>
        <v>一般</v>
      </c>
      <c r="D266" s="97" t="s">
        <v>2059</v>
      </c>
      <c r="E266" s="97" t="str">
        <f>申し込み表!B106&amp;""</f>
        <v/>
      </c>
      <c r="F266" s="97" t="str">
        <f>申し込み表!C106&amp;""</f>
        <v/>
      </c>
      <c r="G266" s="97" t="str">
        <f>申し込み表!N106</f>
        <v/>
      </c>
      <c r="H266" s="97" t="str">
        <f>申し込み表!E106&amp;""</f>
        <v/>
      </c>
      <c r="I266" s="98" t="str">
        <f>申し込み表!G106&amp;""</f>
        <v/>
      </c>
      <c r="J266" s="98" t="str">
        <f>申し込み表!L106&amp;""</f>
        <v/>
      </c>
      <c r="K266" s="98" t="str">
        <f>申し込み表!M106&amp;""</f>
        <v/>
      </c>
    </row>
    <row r="267" spans="1:11" x14ac:dyDescent="0.15">
      <c r="A267" t="str">
        <f t="shared" si="3"/>
        <v/>
      </c>
      <c r="B267" s="97">
        <f>申し込み表!$D$58</f>
        <v>0</v>
      </c>
      <c r="C267" s="97" t="str">
        <f>IF(申し込み表!$D$59="小学女子","小学",IF(申し込み表!$D$59="中学女子","中学","一般"))</f>
        <v>一般</v>
      </c>
      <c r="D267" s="97" t="s">
        <v>2059</v>
      </c>
      <c r="E267" s="97" t="str">
        <f>申し込み表!B107&amp;""</f>
        <v/>
      </c>
      <c r="F267" s="97" t="str">
        <f>申し込み表!C107&amp;""</f>
        <v/>
      </c>
      <c r="G267" s="97" t="str">
        <f>申し込み表!N107</f>
        <v/>
      </c>
      <c r="H267" s="97" t="str">
        <f>申し込み表!E107&amp;""</f>
        <v/>
      </c>
      <c r="I267" s="98" t="str">
        <f>申し込み表!G107&amp;""</f>
        <v/>
      </c>
      <c r="J267" s="98" t="str">
        <f>申し込み表!L107&amp;""</f>
        <v/>
      </c>
      <c r="K267" s="98" t="str">
        <f>申し込み表!M107&amp;""</f>
        <v/>
      </c>
    </row>
    <row r="268" spans="1:11" x14ac:dyDescent="0.15">
      <c r="A268" t="str">
        <f t="shared" si="3"/>
        <v/>
      </c>
      <c r="B268" s="97">
        <f>申し込み表!$D$58</f>
        <v>0</v>
      </c>
      <c r="C268" s="97" t="str">
        <f>IF(申し込み表!$D$59="小学女子","小学",IF(申し込み表!$D$59="中学女子","中学","一般"))</f>
        <v>一般</v>
      </c>
      <c r="D268" s="97" t="s">
        <v>2059</v>
      </c>
      <c r="E268" s="97" t="str">
        <f>申し込み表!B108&amp;""</f>
        <v/>
      </c>
      <c r="F268" s="97" t="str">
        <f>申し込み表!C108&amp;""</f>
        <v/>
      </c>
      <c r="G268" s="97" t="str">
        <f>申し込み表!N108</f>
        <v/>
      </c>
      <c r="H268" s="97" t="str">
        <f>申し込み表!E108&amp;""</f>
        <v/>
      </c>
      <c r="I268" s="98" t="str">
        <f>申し込み表!G108&amp;""</f>
        <v/>
      </c>
      <c r="J268" s="98" t="str">
        <f>申し込み表!L108&amp;""</f>
        <v/>
      </c>
      <c r="K268" s="98" t="str">
        <f>申し込み表!M108&amp;""</f>
        <v/>
      </c>
    </row>
    <row r="269" spans="1:11" x14ac:dyDescent="0.15">
      <c r="A269" t="str">
        <f t="shared" si="3"/>
        <v/>
      </c>
      <c r="B269" s="97">
        <f>申し込み表!$D$58</f>
        <v>0</v>
      </c>
      <c r="C269" s="97" t="str">
        <f>IF(申し込み表!$D$59="小学女子","小学",IF(申し込み表!$D$59="中学女子","中学","一般"))</f>
        <v>一般</v>
      </c>
      <c r="D269" s="97" t="s">
        <v>2059</v>
      </c>
      <c r="E269" s="97" t="str">
        <f>申し込み表!B109&amp;""</f>
        <v/>
      </c>
      <c r="F269" s="97" t="str">
        <f>申し込み表!C109&amp;""</f>
        <v/>
      </c>
      <c r="G269" s="97" t="str">
        <f>申し込み表!N109</f>
        <v/>
      </c>
      <c r="H269" s="97" t="str">
        <f>申し込み表!E109&amp;""</f>
        <v/>
      </c>
      <c r="I269" s="98" t="str">
        <f>申し込み表!G109&amp;""</f>
        <v/>
      </c>
      <c r="J269" s="98" t="str">
        <f>申し込み表!L109&amp;""</f>
        <v/>
      </c>
      <c r="K269" s="98" t="str">
        <f>申し込み表!M109&amp;""</f>
        <v/>
      </c>
    </row>
    <row r="270" spans="1:11" x14ac:dyDescent="0.15">
      <c r="A270" t="str">
        <f t="shared" si="3"/>
        <v/>
      </c>
      <c r="B270" s="97">
        <f>申し込み表!$D$58</f>
        <v>0</v>
      </c>
      <c r="C270" s="97" t="str">
        <f>IF(申し込み表!$D$59="小学女子","小学",IF(申し込み表!$D$59="中学女子","中学","一般"))</f>
        <v>一般</v>
      </c>
      <c r="D270" s="97" t="s">
        <v>2059</v>
      </c>
      <c r="E270" s="97" t="str">
        <f>申し込み表!B110&amp;""</f>
        <v/>
      </c>
      <c r="F270" s="97" t="str">
        <f>申し込み表!C110&amp;""</f>
        <v/>
      </c>
      <c r="G270" s="97" t="str">
        <f>申し込み表!N110</f>
        <v/>
      </c>
      <c r="H270" s="97" t="str">
        <f>申し込み表!E110&amp;""</f>
        <v/>
      </c>
      <c r="I270" s="98" t="str">
        <f>申し込み表!G110&amp;""</f>
        <v/>
      </c>
      <c r="J270" s="98" t="str">
        <f>申し込み表!L110&amp;""</f>
        <v/>
      </c>
      <c r="K270" s="98" t="str">
        <f>申し込み表!M110&amp;""</f>
        <v/>
      </c>
    </row>
  </sheetData>
  <autoFilter ref="A1:A270" xr:uid="{50348B31-BF97-49FB-B9C1-10C1A53482E5}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V31"/>
  <sheetViews>
    <sheetView workbookViewId="0">
      <selection activeCell="D3" sqref="D3:F3"/>
    </sheetView>
  </sheetViews>
  <sheetFormatPr defaultColWidth="10.375" defaultRowHeight="13.5" x14ac:dyDescent="0.15"/>
  <cols>
    <col min="1" max="1" width="21.75" style="99" customWidth="1"/>
    <col min="2" max="2" width="19.125" style="99" customWidth="1"/>
    <col min="3" max="3" width="22.375" style="99" customWidth="1"/>
    <col min="4" max="6" width="5" style="99" customWidth="1"/>
    <col min="7" max="12" width="12.375" style="99" customWidth="1"/>
    <col min="13" max="14" width="6.125" style="6" customWidth="1"/>
    <col min="15" max="15" width="10.375" style="6"/>
    <col min="16" max="17" width="6.125" style="6" customWidth="1"/>
    <col min="18" max="18" width="10.375" style="6"/>
    <col min="19" max="20" width="6.125" style="6" customWidth="1"/>
    <col min="21" max="21" width="10.375" style="6"/>
    <col min="22" max="22" width="6.125" style="6" customWidth="1"/>
    <col min="23" max="16384" width="10.375" style="6"/>
  </cols>
  <sheetData>
    <row r="1" spans="1:22" s="74" customFormat="1" x14ac:dyDescent="0.15">
      <c r="A1" s="99"/>
      <c r="B1" s="99"/>
      <c r="C1" s="99" t="s">
        <v>172</v>
      </c>
      <c r="D1" s="99" t="s">
        <v>2044</v>
      </c>
      <c r="E1" s="99" t="s">
        <v>2045</v>
      </c>
      <c r="F1" s="99" t="s">
        <v>2046</v>
      </c>
      <c r="G1" s="99" t="s">
        <v>1007</v>
      </c>
      <c r="H1" s="99" t="s">
        <v>2047</v>
      </c>
      <c r="I1" s="99" t="s">
        <v>2048</v>
      </c>
      <c r="J1" s="99" t="s">
        <v>2049</v>
      </c>
      <c r="K1" s="99" t="s">
        <v>2050</v>
      </c>
      <c r="L1" s="99" t="s">
        <v>2051</v>
      </c>
    </row>
    <row r="2" spans="1:22" s="74" customFormat="1" x14ac:dyDescent="0.15">
      <c r="A2" s="99" t="str">
        <f>申し込み表!C120</f>
        <v/>
      </c>
      <c r="B2" s="99">
        <f>申し込み表!$D$113</f>
        <v>0</v>
      </c>
      <c r="C2" s="100" t="str">
        <f>IF(J2&lt;&gt;"",申し込み表!$D$113&amp;IF(J3="","","-A"),"")</f>
        <v/>
      </c>
      <c r="D2" s="99"/>
      <c r="E2" s="99"/>
      <c r="F2" s="99"/>
      <c r="G2" s="99" t="str">
        <f>IF(申し込み表!F121="","",INDEX(申し込み表!$X:$X,MATCH(申し込み表!F121,申し込み表!$W:$W,0)))</f>
        <v/>
      </c>
      <c r="H2" s="99" t="str">
        <f>IF(申し込み表!G121="","",INDEX(申し込み表!$X:$X,MATCH(申し込み表!G121,申し込み表!$W:$W,0)))</f>
        <v/>
      </c>
      <c r="I2" s="99" t="str">
        <f>IF(申し込み表!H121="","",INDEX(申し込み表!$X:$X,MATCH(申し込み表!H121,申し込み表!$W:$W,0)))</f>
        <v/>
      </c>
      <c r="J2" s="99" t="str">
        <f>IF(申し込み表!I121="","",INDEX(申し込み表!$X:$X,MATCH(申し込み表!I121,申し込み表!$W:$W,0)))</f>
        <v/>
      </c>
      <c r="K2" s="99" t="str">
        <f>IF(申し込み表!J121="","",INDEX(申し込み表!$X:$X,MATCH(申し込み表!J121,申し込み表!$W:$W,0)))</f>
        <v/>
      </c>
      <c r="L2" s="99" t="str">
        <f>IF(申し込み表!K121="","",INDEX(申し込み表!$X:$X,MATCH(申し込み表!K121,申し込み表!$W:$W,0)))</f>
        <v/>
      </c>
      <c r="N2" s="74" t="str">
        <f>IF(O2="","",INDEX(申し込み表!$B$11:$C$55,MATCH(O2,男子一覧,0),1))</f>
        <v/>
      </c>
      <c r="O2" s="74" t="str">
        <f>IF(申し込み表!K3="","",申し込み表!K3)</f>
        <v/>
      </c>
      <c r="P2" s="74" t="str">
        <f>_xlfn.IFNA(VLOOKUP(O2,申し込み表!$C$11:$E$55,3,FALSE),"")</f>
        <v/>
      </c>
      <c r="Q2" s="74" t="str">
        <f>IF(R2="","",INDEX(申し込み表!$B$11:$C$55,MATCH(R2,男子一覧,0),1))</f>
        <v/>
      </c>
      <c r="R2" s="74" t="str">
        <f>IF(申し込み表!L3="","",申し込み表!L3)</f>
        <v/>
      </c>
      <c r="S2" s="74" t="str">
        <f>_xlfn.IFNA(VLOOKUP(R2,申し込み表!$C$11:$E$55,3,FALSE),"")</f>
        <v/>
      </c>
      <c r="T2" s="74" t="str">
        <f>IF(U2="","",INDEX(申し込み表!$B$11:$C$55,MATCH(U2,男子一覧,0),1))</f>
        <v/>
      </c>
      <c r="U2" s="74" t="str">
        <f>IF(申し込み表!M3="","",申し込み表!M3)</f>
        <v/>
      </c>
      <c r="V2" s="74" t="str">
        <f>_xlfn.IFNA(VLOOKUP(U2,申し込み表!$C$11:$E$55,3,FALSE),"")</f>
        <v/>
      </c>
    </row>
    <row r="3" spans="1:22" s="74" customFormat="1" x14ac:dyDescent="0.15">
      <c r="A3" s="99" t="str">
        <f>申し込み表!C120</f>
        <v/>
      </c>
      <c r="B3" s="99">
        <f>申し込み表!$D$113</f>
        <v>0</v>
      </c>
      <c r="C3" s="100" t="str">
        <f>IF(J3="","",申し込み表!$D$113&amp;"-B")</f>
        <v/>
      </c>
      <c r="D3" s="99"/>
      <c r="E3" s="99"/>
      <c r="F3" s="99"/>
      <c r="G3" s="99" t="str">
        <f>IF(申し込み表!F122="","",INDEX(申し込み表!$X:$X,MATCH(申し込み表!F122,申し込み表!$W:$W,0)))</f>
        <v/>
      </c>
      <c r="H3" s="99" t="str">
        <f>IF(申し込み表!G122="","",INDEX(申し込み表!$X:$X,MATCH(申し込み表!G122,申し込み表!$W:$W,0)))</f>
        <v/>
      </c>
      <c r="I3" s="99" t="str">
        <f>IF(申し込み表!H122="","",INDEX(申し込み表!$X:$X,MATCH(申し込み表!H122,申し込み表!$W:$W,0)))</f>
        <v/>
      </c>
      <c r="J3" s="99" t="str">
        <f>IF(申し込み表!I122="","",INDEX(申し込み表!$X:$X,MATCH(申し込み表!I122,申し込み表!$W:$W,0)))</f>
        <v/>
      </c>
      <c r="K3" s="99" t="str">
        <f>IF(申し込み表!J122="","",INDEX(申し込み表!$X:$X,MATCH(申し込み表!J122,申し込み表!$W:$W,0)))</f>
        <v/>
      </c>
      <c r="L3" s="99" t="str">
        <f>IF(申し込み表!K122="","",INDEX(申し込み表!$X:$X,MATCH(申し込み表!K122,申し込み表!$W:$W,0)))</f>
        <v/>
      </c>
      <c r="N3" s="74" t="str">
        <f>IF(O3="","",INDEX(申し込み表!$B$11:$C$55,MATCH(O3,男子一覧,0),1))</f>
        <v/>
      </c>
      <c r="O3" s="74" t="str">
        <f>IF(申し込み表!K4="","",申し込み表!K4)</f>
        <v/>
      </c>
      <c r="P3" s="74" t="str">
        <f>_xlfn.IFNA(VLOOKUP(O3,申し込み表!$C$11:$E$55,3,FALSE),"")</f>
        <v/>
      </c>
      <c r="Q3" s="74" t="str">
        <f>IF(R3="","",INDEX(申し込み表!$B$11:$C$55,MATCH(R3,男子一覧,0),1))</f>
        <v/>
      </c>
      <c r="R3" s="74" t="str">
        <f>IF(申し込み表!L4="","",申し込み表!L4)</f>
        <v/>
      </c>
      <c r="S3" s="74" t="str">
        <f>_xlfn.IFNA(VLOOKUP(R3,申し込み表!$C$11:$E$55,3,FALSE),"")</f>
        <v/>
      </c>
      <c r="T3" s="74" t="str">
        <f>IF(U3="","",INDEX(申し込み表!$B$11:$C$55,MATCH(U3,男子一覧,0),1))</f>
        <v/>
      </c>
      <c r="U3" s="74" t="str">
        <f>IF(申し込み表!M4="","",申し込み表!M4)</f>
        <v/>
      </c>
      <c r="V3" s="74" t="str">
        <f>_xlfn.IFNA(VLOOKUP(U3,申し込み表!$C$11:$E$55,3,FALSE),"")</f>
        <v/>
      </c>
    </row>
    <row r="4" spans="1:22" s="74" customFormat="1" x14ac:dyDescent="0.15">
      <c r="A4" s="99" t="str">
        <f>申し込み表!C120</f>
        <v/>
      </c>
      <c r="B4" s="99">
        <f>申し込み表!$D$113</f>
        <v>0</v>
      </c>
      <c r="C4" s="100" t="str">
        <f>IF(J4="","",申し込み表!$D$113&amp;"-B")</f>
        <v/>
      </c>
      <c r="D4" s="99"/>
      <c r="E4" s="99"/>
      <c r="F4" s="99"/>
      <c r="G4" s="99" t="str">
        <f>IF(申し込み表!F123="","",INDEX(申し込み表!$X:$X,MATCH(申し込み表!F123,申し込み表!$W:$W,0)))</f>
        <v/>
      </c>
      <c r="H4" s="99" t="str">
        <f>IF(申し込み表!G123="","",INDEX(申し込み表!$X:$X,MATCH(申し込み表!G123,申し込み表!$W:$W,0)))</f>
        <v/>
      </c>
      <c r="I4" s="99" t="str">
        <f>IF(申し込み表!H123="","",INDEX(申し込み表!$X:$X,MATCH(申し込み表!H123,申し込み表!$W:$W,0)))</f>
        <v/>
      </c>
      <c r="J4" s="99" t="str">
        <f>IF(申し込み表!I123="","",INDEX(申し込み表!$X:$X,MATCH(申し込み表!I123,申し込み表!$W:$W,0)))</f>
        <v/>
      </c>
      <c r="K4" s="99" t="str">
        <f>IF(申し込み表!J123="","",INDEX(申し込み表!$X:$X,MATCH(申し込み表!J123,申し込み表!$W:$W,0)))</f>
        <v/>
      </c>
      <c r="L4" s="99" t="str">
        <f>IF(申し込み表!K123="","",INDEX(申し込み表!$X:$X,MATCH(申し込み表!K123,申し込み表!$W:$W,0)))</f>
        <v/>
      </c>
      <c r="N4" s="74" t="str">
        <f>IF(O4="","",INDEX(申し込み表!$B$11:$C$55,MATCH(O4,男子一覧,0),1))</f>
        <v/>
      </c>
      <c r="O4" s="74" t="str">
        <f>IF(申し込み表!K5="","",申し込み表!K5)</f>
        <v/>
      </c>
      <c r="P4" s="74" t="str">
        <f>_xlfn.IFNA(VLOOKUP(O4,申し込み表!$C$11:$E$55,3,FALSE),"")</f>
        <v/>
      </c>
      <c r="Q4" s="74" t="str">
        <f>IF(R4="","",INDEX(申し込み表!$B$11:$C$55,MATCH(R4,男子一覧,0),1))</f>
        <v/>
      </c>
      <c r="R4" s="74" t="str">
        <f>IF(申し込み表!L5="","",申し込み表!L5)</f>
        <v/>
      </c>
      <c r="S4" s="74" t="str">
        <f>_xlfn.IFNA(VLOOKUP(R4,申し込み表!$C$11:$E$55,3,FALSE),"")</f>
        <v/>
      </c>
      <c r="T4" s="74" t="str">
        <f>IF(U4="","",INDEX(申し込み表!$B$11:$C$55,MATCH(U4,男子一覧,0),1))</f>
        <v/>
      </c>
      <c r="U4" s="74" t="str">
        <f>IF(申し込み表!M5="","",申し込み表!M5)</f>
        <v/>
      </c>
      <c r="V4" s="74" t="str">
        <f>_xlfn.IFNA(VLOOKUP(U4,申し込み表!$C$11:$E$55,3,FALSE),"")</f>
        <v/>
      </c>
    </row>
    <row r="5" spans="1:22" s="74" customFormat="1" x14ac:dyDescent="0.15">
      <c r="A5" s="99" t="str">
        <f>申し込み表!C120</f>
        <v/>
      </c>
      <c r="B5" s="99">
        <f>申し込み表!$D$113</f>
        <v>0</v>
      </c>
      <c r="C5" s="100" t="str">
        <f>IF(J5="","",申し込み表!$D$113&amp;"-B")</f>
        <v/>
      </c>
      <c r="D5" s="99"/>
      <c r="E5" s="99"/>
      <c r="F5" s="99"/>
      <c r="G5" s="99" t="str">
        <f>IF(申し込み表!F124="","",INDEX(申し込み表!$X:$X,MATCH(申し込み表!F124,申し込み表!$W:$W,0)))</f>
        <v/>
      </c>
      <c r="H5" s="99" t="str">
        <f>IF(申し込み表!G124="","",INDEX(申し込み表!$X:$X,MATCH(申し込み表!G124,申し込み表!$W:$W,0)))</f>
        <v/>
      </c>
      <c r="I5" s="99" t="str">
        <f>IF(申し込み表!H124="","",INDEX(申し込み表!$X:$X,MATCH(申し込み表!H124,申し込み表!$W:$W,0)))</f>
        <v/>
      </c>
      <c r="J5" s="99" t="str">
        <f>IF(申し込み表!I124="","",INDEX(申し込み表!$X:$X,MATCH(申し込み表!I124,申し込み表!$W:$W,0)))</f>
        <v/>
      </c>
      <c r="K5" s="99" t="str">
        <f>IF(申し込み表!J124="","",INDEX(申し込み表!$X:$X,MATCH(申し込み表!J124,申し込み表!$W:$W,0)))</f>
        <v/>
      </c>
      <c r="L5" s="99" t="str">
        <f>IF(申し込み表!K124="","",INDEX(申し込み表!$X:$X,MATCH(申し込み表!K124,申し込み表!$W:$W,0)))</f>
        <v/>
      </c>
      <c r="N5" s="74" t="str">
        <f>IF(O5="","",INDEX(申し込み表!$B$11:$C$55,MATCH(O5,男子一覧,0),1))</f>
        <v/>
      </c>
      <c r="O5" s="74" t="str">
        <f>IF(申し込み表!K6="","",申し込み表!K6)</f>
        <v/>
      </c>
      <c r="P5" s="74" t="str">
        <f>_xlfn.IFNA(VLOOKUP(O5,申し込み表!$C$11:$E$55,3,FALSE),"")</f>
        <v/>
      </c>
      <c r="Q5" s="74" t="str">
        <f>IF(R5="","",INDEX(申し込み表!$B$11:$C$55,MATCH(R5,男子一覧,0),1))</f>
        <v/>
      </c>
      <c r="R5" s="74" t="str">
        <f>IF(申し込み表!L6="","",申し込み表!L6)</f>
        <v/>
      </c>
      <c r="S5" s="74" t="str">
        <f>_xlfn.IFNA(VLOOKUP(R5,申し込み表!$C$11:$E$55,3,FALSE),"")</f>
        <v/>
      </c>
      <c r="T5" s="74" t="str">
        <f>IF(U5="","",INDEX(申し込み表!$B$11:$C$55,MATCH(U5,男子一覧,0),1))</f>
        <v/>
      </c>
      <c r="U5" s="74" t="str">
        <f>IF(申し込み表!M6="","",申し込み表!M6)</f>
        <v/>
      </c>
      <c r="V5" s="74" t="str">
        <f>_xlfn.IFNA(VLOOKUP(U5,申し込み表!$C$11:$E$55,3,FALSE),"")</f>
        <v/>
      </c>
    </row>
    <row r="6" spans="1:22" s="74" customFormat="1" x14ac:dyDescent="0.15">
      <c r="A6" s="99" t="str">
        <f>申し込み表!C120</f>
        <v/>
      </c>
      <c r="B6" s="99">
        <f>申し込み表!$D$113</f>
        <v>0</v>
      </c>
      <c r="C6" s="100" t="str">
        <f>IF(J6="","",申し込み表!$D$113&amp;"-B")</f>
        <v/>
      </c>
      <c r="D6" s="99"/>
      <c r="E6" s="99"/>
      <c r="F6" s="99"/>
      <c r="G6" s="99" t="str">
        <f>IF(申し込み表!F125="","",INDEX(申し込み表!$X:$X,MATCH(申し込み表!F125,申し込み表!$W:$W,0)))</f>
        <v/>
      </c>
      <c r="H6" s="99" t="str">
        <f>IF(申し込み表!G125="","",INDEX(申し込み表!$X:$X,MATCH(申し込み表!G125,申し込み表!$W:$W,0)))</f>
        <v/>
      </c>
      <c r="I6" s="99" t="str">
        <f>IF(申し込み表!H125="","",INDEX(申し込み表!$X:$X,MATCH(申し込み表!H125,申し込み表!$W:$W,0)))</f>
        <v/>
      </c>
      <c r="J6" s="99" t="str">
        <f>IF(申し込み表!I125="","",INDEX(申し込み表!$X:$X,MATCH(申し込み表!I125,申し込み表!$W:$W,0)))</f>
        <v/>
      </c>
      <c r="K6" s="99" t="str">
        <f>IF(申し込み表!J125="","",INDEX(申し込み表!$X:$X,MATCH(申し込み表!J125,申し込み表!$W:$W,0)))</f>
        <v/>
      </c>
      <c r="L6" s="99" t="str">
        <f>IF(申し込み表!K125="","",INDEX(申し込み表!$X:$X,MATCH(申し込み表!K125,申し込み表!$W:$W,0)))</f>
        <v/>
      </c>
      <c r="N6" s="74" t="str">
        <f>IF(O6="","",INDEX(申し込み表!$B$11:$C$55,MATCH(O6,男子一覧,0),1))</f>
        <v/>
      </c>
      <c r="O6" s="74" t="str">
        <f>IF(申し込み表!K7="","",申し込み表!K7)</f>
        <v/>
      </c>
      <c r="P6" s="74" t="str">
        <f>_xlfn.IFNA(VLOOKUP(O6,申し込み表!$C$11:$E$55,3,FALSE),"")</f>
        <v/>
      </c>
      <c r="Q6" s="74" t="str">
        <f>IF(R6="","",INDEX(申し込み表!$B$11:$C$55,MATCH(R6,男子一覧,0),1))</f>
        <v/>
      </c>
      <c r="R6" s="74" t="str">
        <f>IF(申し込み表!L7="","",申し込み表!L7)</f>
        <v/>
      </c>
      <c r="S6" s="74" t="str">
        <f>_xlfn.IFNA(VLOOKUP(R6,申し込み表!$C$11:$E$55,3,FALSE),"")</f>
        <v/>
      </c>
      <c r="T6" s="74" t="str">
        <f>IF(U6="","",INDEX(申し込み表!$B$11:$C$55,MATCH(U6,男子一覧,0),1))</f>
        <v/>
      </c>
      <c r="U6" s="74" t="str">
        <f>IF(申し込み表!M7="","",申し込み表!M7)</f>
        <v/>
      </c>
      <c r="V6" s="74" t="str">
        <f>_xlfn.IFNA(VLOOKUP(U6,申し込み表!$C$11:$E$55,3,FALSE),"")</f>
        <v/>
      </c>
    </row>
    <row r="7" spans="1:22" s="74" customFormat="1" x14ac:dyDescent="0.15">
      <c r="A7" s="99" t="str">
        <f>申し込み表!C120</f>
        <v/>
      </c>
      <c r="B7" s="99">
        <f>申し込み表!$D$113</f>
        <v>0</v>
      </c>
      <c r="C7" s="100" t="str">
        <f>IF(J7="","",申し込み表!$D$113&amp;"-B")</f>
        <v/>
      </c>
      <c r="D7" s="99"/>
      <c r="E7" s="99"/>
      <c r="F7" s="99"/>
      <c r="G7" s="99" t="str">
        <f>IF(申し込み表!F126="","",INDEX(申し込み表!$X:$X,MATCH(申し込み表!F126,申し込み表!$W:$W,0)))</f>
        <v/>
      </c>
      <c r="H7" s="99" t="str">
        <f>IF(申し込み表!G126="","",INDEX(申し込み表!$X:$X,MATCH(申し込み表!G126,申し込み表!$W:$W,0)))</f>
        <v/>
      </c>
      <c r="I7" s="99" t="str">
        <f>IF(申し込み表!H126="","",INDEX(申し込み表!$X:$X,MATCH(申し込み表!H126,申し込み表!$W:$W,0)))</f>
        <v/>
      </c>
      <c r="J7" s="99" t="str">
        <f>IF(申し込み表!I126="","",INDEX(申し込み表!$X:$X,MATCH(申し込み表!I126,申し込み表!$W:$W,0)))</f>
        <v/>
      </c>
      <c r="K7" s="99" t="str">
        <f>IF(申し込み表!J126="","",INDEX(申し込み表!$X:$X,MATCH(申し込み表!J126,申し込み表!$W:$W,0)))</f>
        <v/>
      </c>
      <c r="L7" s="99" t="str">
        <f>IF(申し込み表!K126="","",INDEX(申し込み表!$X:$X,MATCH(申し込み表!K126,申し込み表!$W:$W,0)))</f>
        <v/>
      </c>
      <c r="N7" s="74" t="str">
        <f>IF(O7="","",INDEX(申し込み表!$B$11:$C$55,MATCH(O7,男子一覧,0),1))</f>
        <v/>
      </c>
      <c r="O7" s="74" t="str">
        <f>IF(申し込み表!K8="","",申し込み表!K8)</f>
        <v/>
      </c>
      <c r="P7" s="74" t="str">
        <f>_xlfn.IFNA(VLOOKUP(O7,申し込み表!$C$11:$E$55,3,FALSE),"")</f>
        <v/>
      </c>
      <c r="Q7" s="74" t="str">
        <f>IF(R7="","",INDEX(申し込み表!$B$11:$C$55,MATCH(R7,男子一覧,0),1))</f>
        <v/>
      </c>
      <c r="R7" s="74" t="str">
        <f>IF(申し込み表!L8="","",申し込み表!L8)</f>
        <v/>
      </c>
      <c r="S7" s="74" t="str">
        <f>_xlfn.IFNA(VLOOKUP(R7,申し込み表!$C$11:$E$55,3,FALSE),"")</f>
        <v/>
      </c>
      <c r="T7" s="74" t="str">
        <f>IF(U7="","",INDEX(申し込み表!$B$11:$C$55,MATCH(U7,男子一覧,0),1))</f>
        <v/>
      </c>
      <c r="U7" s="74" t="str">
        <f>IF(申し込み表!M8="","",申し込み表!M8)</f>
        <v/>
      </c>
      <c r="V7" s="74" t="str">
        <f>_xlfn.IFNA(VLOOKUP(U7,申し込み表!$C$11:$E$55,3,FALSE),"")</f>
        <v/>
      </c>
    </row>
    <row r="8" spans="1:22" s="74" customFormat="1" x14ac:dyDescent="0.15">
      <c r="A8" s="99" t="str">
        <f>申し込み表!C128</f>
        <v/>
      </c>
      <c r="B8" s="99">
        <f>申し込み表!$D$113</f>
        <v>0</v>
      </c>
      <c r="C8" s="100" t="str">
        <f>IF(J8&lt;&gt;"",申し込み表!$D$113&amp;IF(J9="","","-A"),"")</f>
        <v/>
      </c>
      <c r="D8" s="99"/>
      <c r="E8" s="99"/>
      <c r="F8" s="99"/>
      <c r="G8" s="99" t="str">
        <f>IF(申し込み表!F129="","",INDEX(申し込み表!$X:$X,MATCH(申し込み表!F129,申し込み表!$W:$W,0)))</f>
        <v/>
      </c>
      <c r="H8" s="99" t="str">
        <f>IF(申し込み表!G129="","",INDEX(申し込み表!$X:$X,MATCH(申し込み表!G129,申し込み表!$W:$W,0)))</f>
        <v/>
      </c>
      <c r="I8" s="99" t="str">
        <f>IF(申し込み表!H129="","",INDEX(申し込み表!$X:$X,MATCH(申し込み表!H129,申し込み表!$W:$W,0)))</f>
        <v/>
      </c>
      <c r="J8" s="99" t="str">
        <f>IF(申し込み表!I129="","",INDEX(申し込み表!$X:$X,MATCH(申し込み表!I129,申し込み表!$W:$W,0)))</f>
        <v/>
      </c>
      <c r="K8" s="99" t="str">
        <f>IF(申し込み表!J129="","",INDEX(申し込み表!$X:$X,MATCH(申し込み表!J129,申し込み表!$W:$W,0)))</f>
        <v/>
      </c>
      <c r="L8" s="99" t="str">
        <f>IF(申し込み表!K129="","",INDEX(申し込み表!$X:$X,MATCH(申し込み表!K129,申し込み表!$W:$W,0)))</f>
        <v/>
      </c>
      <c r="N8" s="74" t="str">
        <f>IF(O8="","",INDEX(申し込み表!$B$66:$C$110,MATCH(O8,女子一覧,0),1))</f>
        <v/>
      </c>
      <c r="O8" s="74" t="str">
        <f>IF(申し込み表!K58="","",申し込み表!K58)</f>
        <v/>
      </c>
      <c r="P8" s="74" t="str">
        <f>_xlfn.IFNA(VLOOKUP(O8,申し込み表!$C$66:$E$110,3,FALSE),"")</f>
        <v/>
      </c>
      <c r="Q8" s="74" t="str">
        <f>IF(R8="","",INDEX(申し込み表!$B$66:$C$110,MATCH(R8,女子一覧,0),1))</f>
        <v/>
      </c>
      <c r="R8" s="74" t="str">
        <f>IF(申し込み表!L58="","",申し込み表!L58)</f>
        <v/>
      </c>
      <c r="S8" s="74" t="str">
        <f>_xlfn.IFNA(VLOOKUP(R8,申し込み表!$C$66:$E$110,3,FALSE),"")</f>
        <v/>
      </c>
      <c r="T8" s="74" t="str">
        <f>IF(U8="","",INDEX(申し込み表!$B$66:$C$110,MATCH(U8,女子一覧,0),1))</f>
        <v/>
      </c>
      <c r="U8" s="74" t="str">
        <f>IF(申し込み表!M58="","",申し込み表!M58)</f>
        <v/>
      </c>
      <c r="V8" s="74" t="str">
        <f>_xlfn.IFNA(VLOOKUP(U8,申し込み表!$C$66:$E$110,3,FALSE),"")</f>
        <v/>
      </c>
    </row>
    <row r="9" spans="1:22" s="74" customFormat="1" x14ac:dyDescent="0.15">
      <c r="A9" s="99" t="str">
        <f>申し込み表!C128</f>
        <v/>
      </c>
      <c r="B9" s="99">
        <f>申し込み表!$D$113</f>
        <v>0</v>
      </c>
      <c r="C9" s="100" t="str">
        <f>IF(J9="","",申し込み表!$D$113&amp;"-B")</f>
        <v/>
      </c>
      <c r="D9" s="99"/>
      <c r="E9" s="99"/>
      <c r="F9" s="99"/>
      <c r="G9" s="99" t="str">
        <f>IF(申し込み表!F130="","",INDEX(申し込み表!$X:$X,MATCH(申し込み表!F130,申し込み表!$W:$W,0)))</f>
        <v/>
      </c>
      <c r="H9" s="99" t="str">
        <f>IF(申し込み表!G130="","",INDEX(申し込み表!$X:$X,MATCH(申し込み表!G130,申し込み表!$W:$W,0)))</f>
        <v/>
      </c>
      <c r="I9" s="99" t="str">
        <f>IF(申し込み表!H130="","",INDEX(申し込み表!$X:$X,MATCH(申し込み表!H130,申し込み表!$W:$W,0)))</f>
        <v/>
      </c>
      <c r="J9" s="99" t="str">
        <f>IF(申し込み表!I130="","",INDEX(申し込み表!$X:$X,MATCH(申し込み表!I130,申し込み表!$W:$W,0)))</f>
        <v/>
      </c>
      <c r="K9" s="99" t="str">
        <f>IF(申し込み表!J130="","",INDEX(申し込み表!$X:$X,MATCH(申し込み表!J130,申し込み表!$W:$W,0)))</f>
        <v/>
      </c>
      <c r="L9" s="99" t="str">
        <f>IF(申し込み表!K130="","",INDEX(申し込み表!$X:$X,MATCH(申し込み表!K130,申し込み表!$W:$W,0)))</f>
        <v/>
      </c>
      <c r="N9" s="74" t="str">
        <f>IF(O9="","",INDEX(申し込み表!$B$66:$C$110,MATCH(O9,女子一覧,0),1))</f>
        <v/>
      </c>
      <c r="O9" s="74" t="str">
        <f>IF(申し込み表!K59="","",申し込み表!K59)</f>
        <v/>
      </c>
      <c r="P9" s="74" t="str">
        <f>_xlfn.IFNA(VLOOKUP(O9,申し込み表!$C$66:$E$110,3,FALSE),"")</f>
        <v/>
      </c>
      <c r="Q9" s="74" t="str">
        <f>IF(R9="","",INDEX(申し込み表!$B$66:$C$110,MATCH(R9,女子一覧,0),1))</f>
        <v/>
      </c>
      <c r="R9" s="74" t="str">
        <f>IF(申し込み表!L59="","",申し込み表!L59)</f>
        <v/>
      </c>
      <c r="S9" s="74" t="str">
        <f>_xlfn.IFNA(VLOOKUP(R9,申し込み表!$C$66:$E$110,3,FALSE),"")</f>
        <v/>
      </c>
      <c r="T9" s="74" t="str">
        <f>IF(U9="","",INDEX(申し込み表!$B$66:$C$110,MATCH(U9,女子一覧,0),1))</f>
        <v/>
      </c>
      <c r="U9" s="74" t="str">
        <f>IF(申し込み表!M59="","",申し込み表!M59)</f>
        <v/>
      </c>
      <c r="V9" s="74" t="str">
        <f>_xlfn.IFNA(VLOOKUP(U9,申し込み表!$C$66:$E$110,3,FALSE),"")</f>
        <v/>
      </c>
    </row>
    <row r="10" spans="1:22" s="74" customFormat="1" x14ac:dyDescent="0.15">
      <c r="A10" s="99" t="str">
        <f>申し込み表!C128</f>
        <v/>
      </c>
      <c r="B10" s="99">
        <f>申し込み表!$D$113</f>
        <v>0</v>
      </c>
      <c r="C10" s="100" t="str">
        <f>IF(J10="","",申し込み表!$D$113&amp;"-B")</f>
        <v/>
      </c>
      <c r="D10" s="99"/>
      <c r="E10" s="99"/>
      <c r="F10" s="99"/>
      <c r="G10" s="99" t="str">
        <f>IF(申し込み表!F131="","",INDEX(申し込み表!$X:$X,MATCH(申し込み表!F131,申し込み表!$W:$W,0)))</f>
        <v/>
      </c>
      <c r="H10" s="99" t="str">
        <f>IF(申し込み表!G131="","",INDEX(申し込み表!$X:$X,MATCH(申し込み表!G131,申し込み表!$W:$W,0)))</f>
        <v/>
      </c>
      <c r="I10" s="99" t="str">
        <f>IF(申し込み表!H131="","",INDEX(申し込み表!$X:$X,MATCH(申し込み表!H131,申し込み表!$W:$W,0)))</f>
        <v/>
      </c>
      <c r="J10" s="99" t="str">
        <f>IF(申し込み表!I131="","",INDEX(申し込み表!$X:$X,MATCH(申し込み表!I131,申し込み表!$W:$W,0)))</f>
        <v/>
      </c>
      <c r="K10" s="99" t="str">
        <f>IF(申し込み表!J131="","",INDEX(申し込み表!$X:$X,MATCH(申し込み表!J131,申し込み表!$W:$W,0)))</f>
        <v/>
      </c>
      <c r="L10" s="99" t="str">
        <f>IF(申し込み表!K131="","",INDEX(申し込み表!$X:$X,MATCH(申し込み表!K131,申し込み表!$W:$W,0)))</f>
        <v/>
      </c>
      <c r="N10" s="74" t="str">
        <f>IF(O10="","",INDEX(申し込み表!$B$66:$C$110,MATCH(O10,女子一覧,0),1))</f>
        <v/>
      </c>
      <c r="O10" s="74" t="str">
        <f>IF(申し込み表!K60="","",申し込み表!K60)</f>
        <v/>
      </c>
      <c r="P10" s="74" t="str">
        <f>_xlfn.IFNA(VLOOKUP(O10,申し込み表!$C$66:$E$110,3,FALSE),"")</f>
        <v/>
      </c>
      <c r="Q10" s="74" t="str">
        <f>IF(R10="","",INDEX(申し込み表!$B$66:$C$110,MATCH(R10,女子一覧,0),1))</f>
        <v/>
      </c>
      <c r="R10" s="74" t="str">
        <f>IF(申し込み表!L60="","",申し込み表!L60)</f>
        <v/>
      </c>
      <c r="S10" s="74" t="str">
        <f>_xlfn.IFNA(VLOOKUP(R10,申し込み表!$C$66:$E$110,3,FALSE),"")</f>
        <v/>
      </c>
      <c r="T10" s="74" t="str">
        <f>IF(U10="","",INDEX(申し込み表!$B$66:$C$110,MATCH(U10,女子一覧,0),1))</f>
        <v/>
      </c>
      <c r="U10" s="74" t="str">
        <f>IF(申し込み表!M60="","",申し込み表!M60)</f>
        <v/>
      </c>
      <c r="V10" s="74" t="str">
        <f>_xlfn.IFNA(VLOOKUP(U10,申し込み表!$C$66:$E$110,3,FALSE),"")</f>
        <v/>
      </c>
    </row>
    <row r="11" spans="1:22" s="74" customFormat="1" x14ac:dyDescent="0.15">
      <c r="A11" s="99" t="str">
        <f>申し込み表!C128</f>
        <v/>
      </c>
      <c r="B11" s="99">
        <f>申し込み表!$D$113</f>
        <v>0</v>
      </c>
      <c r="C11" s="100" t="str">
        <f>IF(J11="","",申し込み表!$D$113&amp;"-B")</f>
        <v/>
      </c>
      <c r="D11" s="99"/>
      <c r="E11" s="99"/>
      <c r="F11" s="99"/>
      <c r="G11" s="99" t="str">
        <f>IF(申し込み表!F132="","",INDEX(申し込み表!$X:$X,MATCH(申し込み表!F132,申し込み表!$W:$W,0)))</f>
        <v/>
      </c>
      <c r="H11" s="99" t="str">
        <f>IF(申し込み表!G132="","",INDEX(申し込み表!$X:$X,MATCH(申し込み表!G132,申し込み表!$W:$W,0)))</f>
        <v/>
      </c>
      <c r="I11" s="99" t="str">
        <f>IF(申し込み表!H132="","",INDEX(申し込み表!$X:$X,MATCH(申し込み表!H132,申し込み表!$W:$W,0)))</f>
        <v/>
      </c>
      <c r="J11" s="99" t="str">
        <f>IF(申し込み表!I132="","",INDEX(申し込み表!$X:$X,MATCH(申し込み表!I132,申し込み表!$W:$W,0)))</f>
        <v/>
      </c>
      <c r="K11" s="99" t="str">
        <f>IF(申し込み表!J132="","",INDEX(申し込み表!$X:$X,MATCH(申し込み表!J132,申し込み表!$W:$W,0)))</f>
        <v/>
      </c>
      <c r="L11" s="99" t="str">
        <f>IF(申し込み表!K132="","",INDEX(申し込み表!$X:$X,MATCH(申し込み表!K132,申し込み表!$W:$W,0)))</f>
        <v/>
      </c>
      <c r="N11" s="74" t="str">
        <f>IF(O11="","",INDEX(申し込み表!$B$66:$C$110,MATCH(O11,女子一覧,0),1))</f>
        <v/>
      </c>
      <c r="O11" s="74" t="str">
        <f>IF(申し込み表!K61="","",申し込み表!K61)</f>
        <v/>
      </c>
      <c r="P11" s="74" t="str">
        <f>_xlfn.IFNA(VLOOKUP(O11,申し込み表!$C$66:$E$110,3,FALSE),"")</f>
        <v/>
      </c>
      <c r="Q11" s="74" t="str">
        <f>IF(R11="","",INDEX(申し込み表!$B$66:$C$110,MATCH(R11,女子一覧,0),1))</f>
        <v/>
      </c>
      <c r="R11" s="74" t="str">
        <f>IF(申し込み表!L61="","",申し込み表!L61)</f>
        <v/>
      </c>
      <c r="S11" s="74" t="str">
        <f>_xlfn.IFNA(VLOOKUP(R11,申し込み表!$C$66:$E$110,3,FALSE),"")</f>
        <v/>
      </c>
      <c r="T11" s="74" t="str">
        <f>IF(U11="","",INDEX(申し込み表!$B$66:$C$110,MATCH(U11,女子一覧,0),1))</f>
        <v/>
      </c>
      <c r="U11" s="74" t="str">
        <f>IF(申し込み表!M61="","",申し込み表!M61)</f>
        <v/>
      </c>
      <c r="V11" s="74" t="str">
        <f>_xlfn.IFNA(VLOOKUP(U11,申し込み表!$C$66:$E$110,3,FALSE),"")</f>
        <v/>
      </c>
    </row>
    <row r="12" spans="1:22" s="74" customFormat="1" x14ac:dyDescent="0.15">
      <c r="A12" s="99" t="str">
        <f>申し込み表!C128</f>
        <v/>
      </c>
      <c r="B12" s="99">
        <f>申し込み表!$D$113</f>
        <v>0</v>
      </c>
      <c r="C12" s="100" t="str">
        <f>IF(J12="","",申し込み表!$D$113&amp;"-B")</f>
        <v/>
      </c>
      <c r="D12" s="99"/>
      <c r="E12" s="99"/>
      <c r="F12" s="99"/>
      <c r="G12" s="99" t="str">
        <f>IF(申し込み表!F133="","",INDEX(申し込み表!$X:$X,MATCH(申し込み表!F133,申し込み表!$W:$W,0)))</f>
        <v/>
      </c>
      <c r="H12" s="99" t="str">
        <f>IF(申し込み表!G133="","",INDEX(申し込み表!$X:$X,MATCH(申し込み表!G133,申し込み表!$W:$W,0)))</f>
        <v/>
      </c>
      <c r="I12" s="99" t="str">
        <f>IF(申し込み表!H133="","",INDEX(申し込み表!$X:$X,MATCH(申し込み表!H133,申し込み表!$W:$W,0)))</f>
        <v/>
      </c>
      <c r="J12" s="99" t="str">
        <f>IF(申し込み表!I133="","",INDEX(申し込み表!$X:$X,MATCH(申し込み表!I133,申し込み表!$W:$W,0)))</f>
        <v/>
      </c>
      <c r="K12" s="99" t="str">
        <f>IF(申し込み表!J133="","",INDEX(申し込み表!$X:$X,MATCH(申し込み表!J133,申し込み表!$W:$W,0)))</f>
        <v/>
      </c>
      <c r="L12" s="99" t="str">
        <f>IF(申し込み表!K133="","",INDEX(申し込み表!$X:$X,MATCH(申し込み表!K133,申し込み表!$W:$W,0)))</f>
        <v/>
      </c>
      <c r="N12" s="74" t="str">
        <f>IF(O12="","",INDEX(申し込み表!$B$66:$C$110,MATCH(O12,女子一覧,0),1))</f>
        <v/>
      </c>
      <c r="O12" s="74" t="str">
        <f>IF(申し込み表!K62="","",申し込み表!K62)</f>
        <v/>
      </c>
      <c r="P12" s="74" t="str">
        <f>_xlfn.IFNA(VLOOKUP(O12,申し込み表!$C$66:$E$110,3,FALSE),"")</f>
        <v/>
      </c>
      <c r="Q12" s="74" t="str">
        <f>IF(R12="","",INDEX(申し込み表!$B$66:$C$110,MATCH(R12,女子一覧,0),1))</f>
        <v/>
      </c>
      <c r="R12" s="74" t="str">
        <f>IF(申し込み表!L62="","",申し込み表!L62)</f>
        <v/>
      </c>
      <c r="S12" s="74" t="str">
        <f>_xlfn.IFNA(VLOOKUP(R12,申し込み表!$C$66:$E$110,3,FALSE),"")</f>
        <v/>
      </c>
      <c r="T12" s="74" t="str">
        <f>IF(U12="","",INDEX(申し込み表!$B$66:$C$110,MATCH(U12,女子一覧,0),1))</f>
        <v/>
      </c>
      <c r="U12" s="74" t="str">
        <f>IF(申し込み表!M62="","",申し込み表!M62)</f>
        <v/>
      </c>
      <c r="V12" s="74" t="str">
        <f>_xlfn.IFNA(VLOOKUP(U12,申し込み表!$C$66:$E$110,3,FALSE),"")</f>
        <v/>
      </c>
    </row>
    <row r="13" spans="1:22" s="74" customFormat="1" x14ac:dyDescent="0.15">
      <c r="A13" s="99" t="str">
        <f>申し込み表!C128</f>
        <v/>
      </c>
      <c r="B13" s="99">
        <f>申し込み表!$D$113</f>
        <v>0</v>
      </c>
      <c r="C13" s="100" t="str">
        <f>IF(J13="","",申し込み表!$D$113&amp;"-B")</f>
        <v/>
      </c>
      <c r="D13" s="99"/>
      <c r="E13" s="99"/>
      <c r="F13" s="99"/>
      <c r="G13" s="99" t="str">
        <f>IF(申し込み表!F134="","",INDEX(申し込み表!$X:$X,MATCH(申し込み表!F134,申し込み表!$W:$W,0)))</f>
        <v/>
      </c>
      <c r="H13" s="99" t="str">
        <f>IF(申し込み表!G134="","",INDEX(申し込み表!$X:$X,MATCH(申し込み表!G134,申し込み表!$W:$W,0)))</f>
        <v/>
      </c>
      <c r="I13" s="99" t="str">
        <f>IF(申し込み表!H134="","",INDEX(申し込み表!$X:$X,MATCH(申し込み表!H134,申し込み表!$W:$W,0)))</f>
        <v/>
      </c>
      <c r="J13" s="99" t="str">
        <f>IF(申し込み表!I134="","",INDEX(申し込み表!$X:$X,MATCH(申し込み表!I134,申し込み表!$W:$W,0)))</f>
        <v/>
      </c>
      <c r="K13" s="99" t="str">
        <f>IF(申し込み表!J134="","",INDEX(申し込み表!$X:$X,MATCH(申し込み表!J134,申し込み表!$W:$W,0)))</f>
        <v/>
      </c>
      <c r="L13" s="99" t="str">
        <f>IF(申し込み表!K134="","",INDEX(申し込み表!$X:$X,MATCH(申し込み表!K134,申し込み表!$W:$W,0)))</f>
        <v/>
      </c>
      <c r="N13" s="74" t="str">
        <f>IF(O13="","",INDEX(申し込み表!$B$66:$C$110,MATCH(O13,女子一覧,0),1))</f>
        <v/>
      </c>
      <c r="O13" s="74" t="str">
        <f>IF(申し込み表!K63="","",申し込み表!K63)</f>
        <v/>
      </c>
      <c r="P13" s="74" t="str">
        <f>_xlfn.IFNA(VLOOKUP(O13,申し込み表!$C$66:$E$110,3,FALSE),"")</f>
        <v/>
      </c>
      <c r="Q13" s="74" t="str">
        <f>IF(R13="","",INDEX(申し込み表!$B$66:$C$110,MATCH(R13,女子一覧,0),1))</f>
        <v/>
      </c>
      <c r="R13" s="74" t="str">
        <f>IF(申し込み表!L63="","",申し込み表!L63)</f>
        <v/>
      </c>
      <c r="S13" s="74" t="str">
        <f>_xlfn.IFNA(VLOOKUP(R13,申し込み表!$C$66:$E$110,3,FALSE),"")</f>
        <v/>
      </c>
      <c r="T13" s="74" t="str">
        <f>IF(U13="","",INDEX(申し込み表!$B$66:$C$110,MATCH(U13,女子一覧,0),1))</f>
        <v/>
      </c>
      <c r="U13" s="74" t="str">
        <f>IF(申し込み表!M63="","",申し込み表!M63)</f>
        <v/>
      </c>
      <c r="V13" s="74" t="str">
        <f>_xlfn.IFNA(VLOOKUP(U13,申し込み表!$C$66:$E$110,3,FALSE),"")</f>
        <v/>
      </c>
    </row>
    <row r="14" spans="1:22" s="74" customFormat="1" x14ac:dyDescent="0.15">
      <c r="A14" s="99" t="str">
        <f>申し込み表!C136</f>
        <v/>
      </c>
      <c r="B14" s="99">
        <f>申し込み表!$D$113</f>
        <v>0</v>
      </c>
      <c r="C14" s="100" t="str">
        <f>IF(J14&lt;&gt;"",申し込み表!$D$113&amp;IF(J15="","","-A"),"")</f>
        <v/>
      </c>
      <c r="D14" s="99"/>
      <c r="E14" s="99"/>
      <c r="F14" s="99"/>
      <c r="G14" s="99" t="str">
        <f>IF(申し込み表!F137="","",INDEX(申し込み表!$X:$X,MATCH(申し込み表!F137,申し込み表!$W:$W,0)))</f>
        <v/>
      </c>
      <c r="H14" s="99" t="str">
        <f>IF(申し込み表!G137="","",INDEX(申し込み表!$X:$X,MATCH(申し込み表!G137,申し込み表!$W:$W,0)))</f>
        <v/>
      </c>
      <c r="I14" s="99" t="str">
        <f>IF(申し込み表!H137="","",INDEX(申し込み表!$X:$X,MATCH(申し込み表!H137,申し込み表!$W:$W,0)))</f>
        <v/>
      </c>
      <c r="J14" s="99" t="str">
        <f>IF(申し込み表!I137="","",INDEX(申し込み表!$X:$X,MATCH(申し込み表!I137,申し込み表!$W:$W,0)))</f>
        <v/>
      </c>
      <c r="K14" s="99" t="str">
        <f>IF(申し込み表!J137="","",INDEX(申し込み表!$X:$X,MATCH(申し込み表!J137,申し込み表!$W:$W,0)))</f>
        <v/>
      </c>
      <c r="L14" s="99" t="str">
        <f>IF(申し込み表!K137="","",INDEX(申し込み表!$X:$X,MATCH(申し込み表!K137,申し込み表!$W:$W,0)))</f>
        <v/>
      </c>
    </row>
    <row r="15" spans="1:22" s="74" customFormat="1" x14ac:dyDescent="0.15">
      <c r="A15" s="99" t="str">
        <f>申し込み表!C136</f>
        <v/>
      </c>
      <c r="B15" s="99">
        <f>申し込み表!$D$113</f>
        <v>0</v>
      </c>
      <c r="C15" s="100" t="str">
        <f>IF(J15="","",申し込み表!$D$113&amp;"-B")</f>
        <v/>
      </c>
      <c r="D15" s="99"/>
      <c r="E15" s="99"/>
      <c r="F15" s="99"/>
      <c r="G15" s="99" t="str">
        <f>IF(申し込み表!F138="","",INDEX(申し込み表!$X:$X,MATCH(申し込み表!F138,申し込み表!$W:$W,0)))</f>
        <v/>
      </c>
      <c r="H15" s="99" t="str">
        <f>IF(申し込み表!G138="","",INDEX(申し込み表!$X:$X,MATCH(申し込み表!G138,申し込み表!$W:$W,0)))</f>
        <v/>
      </c>
      <c r="I15" s="99" t="str">
        <f>IF(申し込み表!H138="","",INDEX(申し込み表!$X:$X,MATCH(申し込み表!H138,申し込み表!$W:$W,0)))</f>
        <v/>
      </c>
      <c r="J15" s="99" t="str">
        <f>IF(申し込み表!I138="","",INDEX(申し込み表!$X:$X,MATCH(申し込み表!I138,申し込み表!$W:$W,0)))</f>
        <v/>
      </c>
      <c r="K15" s="99" t="str">
        <f>IF(申し込み表!J138="","",INDEX(申し込み表!$X:$X,MATCH(申し込み表!J138,申し込み表!$W:$W,0)))</f>
        <v/>
      </c>
      <c r="L15" s="99" t="str">
        <f>IF(申し込み表!K138="","",INDEX(申し込み表!$X:$X,MATCH(申し込み表!K138,申し込み表!$W:$W,0)))</f>
        <v/>
      </c>
    </row>
    <row r="16" spans="1:22" s="74" customFormat="1" x14ac:dyDescent="0.15">
      <c r="A16" s="99" t="str">
        <f>申し込み表!C136</f>
        <v/>
      </c>
      <c r="B16" s="99">
        <f>申し込み表!$D$113</f>
        <v>0</v>
      </c>
      <c r="C16" s="100" t="str">
        <f>IF(J16="","",申し込み表!$D$113&amp;"-B")</f>
        <v/>
      </c>
      <c r="D16" s="99"/>
      <c r="E16" s="99"/>
      <c r="F16" s="99"/>
      <c r="G16" s="99" t="str">
        <f>IF(申し込み表!F139="","",INDEX(申し込み表!$X:$X,MATCH(申し込み表!F139,申し込み表!$W:$W,0)))</f>
        <v/>
      </c>
      <c r="H16" s="99" t="str">
        <f>IF(申し込み表!G139="","",INDEX(申し込み表!$X:$X,MATCH(申し込み表!G139,申し込み表!$W:$W,0)))</f>
        <v/>
      </c>
      <c r="I16" s="99" t="str">
        <f>IF(申し込み表!H139="","",INDEX(申し込み表!$X:$X,MATCH(申し込み表!H139,申し込み表!$W:$W,0)))</f>
        <v/>
      </c>
      <c r="J16" s="99" t="str">
        <f>IF(申し込み表!I139="","",INDEX(申し込み表!$X:$X,MATCH(申し込み表!I139,申し込み表!$W:$W,0)))</f>
        <v/>
      </c>
      <c r="K16" s="99" t="str">
        <f>IF(申し込み表!J139="","",INDEX(申し込み表!$X:$X,MATCH(申し込み表!J139,申し込み表!$W:$W,0)))</f>
        <v/>
      </c>
      <c r="L16" s="99" t="str">
        <f>IF(申し込み表!K139="","",INDEX(申し込み表!$X:$X,MATCH(申し込み表!K139,申し込み表!$W:$W,0)))</f>
        <v/>
      </c>
    </row>
    <row r="17" spans="1:12" s="74" customFormat="1" x14ac:dyDescent="0.15">
      <c r="A17" s="99" t="str">
        <f>申し込み表!C136</f>
        <v/>
      </c>
      <c r="B17" s="99">
        <f>申し込み表!$D$113</f>
        <v>0</v>
      </c>
      <c r="C17" s="100" t="str">
        <f>IF(J17="","",申し込み表!$D$113&amp;"-B")</f>
        <v/>
      </c>
      <c r="D17" s="99"/>
      <c r="E17" s="99"/>
      <c r="F17" s="99"/>
      <c r="G17" s="99" t="str">
        <f>IF(申し込み表!F140="","",INDEX(申し込み表!$X:$X,MATCH(申し込み表!F140,申し込み表!$W:$W,0)))</f>
        <v/>
      </c>
      <c r="H17" s="99" t="str">
        <f>IF(申し込み表!G140="","",INDEX(申し込み表!$X:$X,MATCH(申し込み表!G140,申し込み表!$W:$W,0)))</f>
        <v/>
      </c>
      <c r="I17" s="99" t="str">
        <f>IF(申し込み表!H140="","",INDEX(申し込み表!$X:$X,MATCH(申し込み表!H140,申し込み表!$W:$W,0)))</f>
        <v/>
      </c>
      <c r="J17" s="99" t="str">
        <f>IF(申し込み表!I140="","",INDEX(申し込み表!$X:$X,MATCH(申し込み表!I140,申し込み表!$W:$W,0)))</f>
        <v/>
      </c>
      <c r="K17" s="99" t="str">
        <f>IF(申し込み表!J140="","",INDEX(申し込み表!$X:$X,MATCH(申し込み表!J140,申し込み表!$W:$W,0)))</f>
        <v/>
      </c>
      <c r="L17" s="99" t="str">
        <f>IF(申し込み表!K140="","",INDEX(申し込み表!$X:$X,MATCH(申し込み表!K140,申し込み表!$W:$W,0)))</f>
        <v/>
      </c>
    </row>
    <row r="18" spans="1:12" s="74" customFormat="1" x14ac:dyDescent="0.15">
      <c r="A18" s="99" t="str">
        <f>申し込み表!C136</f>
        <v/>
      </c>
      <c r="B18" s="99">
        <f>申し込み表!$D$113</f>
        <v>0</v>
      </c>
      <c r="C18" s="100" t="str">
        <f>IF(J18="","",申し込み表!$D$113&amp;"-B")</f>
        <v/>
      </c>
      <c r="D18" s="99"/>
      <c r="E18" s="99"/>
      <c r="F18" s="99"/>
      <c r="G18" s="99" t="str">
        <f>IF(申し込み表!F141="","",INDEX(申し込み表!$X:$X,MATCH(申し込み表!F141,申し込み表!$W:$W,0)))</f>
        <v/>
      </c>
      <c r="H18" s="99" t="str">
        <f>IF(申し込み表!G141="","",INDEX(申し込み表!$X:$X,MATCH(申し込み表!G141,申し込み表!$W:$W,0)))</f>
        <v/>
      </c>
      <c r="I18" s="99" t="str">
        <f>IF(申し込み表!H141="","",INDEX(申し込み表!$X:$X,MATCH(申し込み表!H141,申し込み表!$W:$W,0)))</f>
        <v/>
      </c>
      <c r="J18" s="99" t="str">
        <f>IF(申し込み表!I141="","",INDEX(申し込み表!$X:$X,MATCH(申し込み表!I141,申し込み表!$W:$W,0)))</f>
        <v/>
      </c>
      <c r="K18" s="99" t="str">
        <f>IF(申し込み表!J141="","",INDEX(申し込み表!$X:$X,MATCH(申し込み表!J141,申し込み表!$W:$W,0)))</f>
        <v/>
      </c>
      <c r="L18" s="99" t="str">
        <f>IF(申し込み表!K141="","",INDEX(申し込み表!$X:$X,MATCH(申し込み表!K141,申し込み表!$W:$W,0)))</f>
        <v/>
      </c>
    </row>
    <row r="19" spans="1:12" s="74" customFormat="1" x14ac:dyDescent="0.15">
      <c r="A19" s="99" t="str">
        <f>申し込み表!C136</f>
        <v/>
      </c>
      <c r="B19" s="99">
        <f>申し込み表!$D$113</f>
        <v>0</v>
      </c>
      <c r="C19" s="100" t="str">
        <f>IF(J19="","",申し込み表!$D$113&amp;"-B")</f>
        <v/>
      </c>
      <c r="D19" s="99"/>
      <c r="E19" s="99"/>
      <c r="F19" s="99"/>
      <c r="G19" s="99" t="str">
        <f>IF(申し込み表!F142="","",INDEX(申し込み表!$X:$X,MATCH(申し込み表!F142,申し込み表!$W:$W,0)))</f>
        <v/>
      </c>
      <c r="H19" s="99" t="str">
        <f>IF(申し込み表!G142="","",INDEX(申し込み表!$X:$X,MATCH(申し込み表!G142,申し込み表!$W:$W,0)))</f>
        <v/>
      </c>
      <c r="I19" s="99" t="str">
        <f>IF(申し込み表!H142="","",INDEX(申し込み表!$X:$X,MATCH(申し込み表!H142,申し込み表!$W:$W,0)))</f>
        <v/>
      </c>
      <c r="J19" s="99" t="str">
        <f>IF(申し込み表!I142="","",INDEX(申し込み表!$X:$X,MATCH(申し込み表!I142,申し込み表!$W:$W,0)))</f>
        <v/>
      </c>
      <c r="K19" s="99" t="str">
        <f>IF(申し込み表!J142="","",INDEX(申し込み表!$X:$X,MATCH(申し込み表!J142,申し込み表!$W:$W,0)))</f>
        <v/>
      </c>
      <c r="L19" s="99" t="str">
        <f>IF(申し込み表!K142="","",INDEX(申し込み表!$X:$X,MATCH(申し込み表!K142,申し込み表!$W:$W,0)))</f>
        <v/>
      </c>
    </row>
    <row r="20" spans="1:12" s="74" customFormat="1" x14ac:dyDescent="0.15">
      <c r="A20" s="99" t="str">
        <f>申し込み表!C144</f>
        <v/>
      </c>
      <c r="B20" s="99">
        <f>申し込み表!$D$113</f>
        <v>0</v>
      </c>
      <c r="C20" s="100" t="str">
        <f>IF(J20&lt;&gt;"",申し込み表!$D$113&amp;IF(J21="","","-A"),"")</f>
        <v/>
      </c>
      <c r="D20" s="99"/>
      <c r="E20" s="99"/>
      <c r="F20" s="99"/>
      <c r="G20" s="99" t="str">
        <f>IF(申し込み表!F145="","",INDEX(申し込み表!$X:$X,MATCH(申し込み表!F145,申し込み表!$W:$W,0)))</f>
        <v/>
      </c>
      <c r="H20" s="99" t="str">
        <f>IF(申し込み表!G145="","",INDEX(申し込み表!$X:$X,MATCH(申し込み表!G145,申し込み表!$W:$W,0)))</f>
        <v/>
      </c>
      <c r="I20" s="99" t="str">
        <f>IF(申し込み表!H145="","",INDEX(申し込み表!$X:$X,MATCH(申し込み表!H145,申し込み表!$W:$W,0)))</f>
        <v/>
      </c>
      <c r="J20" s="99" t="str">
        <f>IF(申し込み表!I145="","",INDEX(申し込み表!$X:$X,MATCH(申し込み表!I145,申し込み表!$W:$W,0)))</f>
        <v/>
      </c>
      <c r="K20" s="99" t="str">
        <f>IF(申し込み表!J145="","",INDEX(申し込み表!$X:$X,MATCH(申し込み表!J145,申し込み表!$W:$W,0)))</f>
        <v/>
      </c>
      <c r="L20" s="99" t="str">
        <f>IF(申し込み表!K145="","",INDEX(申し込み表!$X:$X,MATCH(申し込み表!K145,申し込み表!$W:$W,0)))</f>
        <v/>
      </c>
    </row>
    <row r="21" spans="1:12" s="74" customFormat="1" x14ac:dyDescent="0.15">
      <c r="A21" s="99" t="str">
        <f>申し込み表!C144</f>
        <v/>
      </c>
      <c r="B21" s="99">
        <f>申し込み表!$D$113</f>
        <v>0</v>
      </c>
      <c r="C21" s="100" t="str">
        <f>IF(J21="","",申し込み表!$D$113&amp;"-B")</f>
        <v/>
      </c>
      <c r="D21" s="99"/>
      <c r="E21" s="99"/>
      <c r="F21" s="99"/>
      <c r="G21" s="99" t="str">
        <f>IF(申し込み表!F146="","",INDEX(申し込み表!$X:$X,MATCH(申し込み表!F146,申し込み表!$W:$W,0)))</f>
        <v/>
      </c>
      <c r="H21" s="99" t="str">
        <f>IF(申し込み表!G146="","",INDEX(申し込み表!$X:$X,MATCH(申し込み表!G146,申し込み表!$W:$W,0)))</f>
        <v/>
      </c>
      <c r="I21" s="99" t="str">
        <f>IF(申し込み表!H146="","",INDEX(申し込み表!$X:$X,MATCH(申し込み表!H146,申し込み表!$W:$W,0)))</f>
        <v/>
      </c>
      <c r="J21" s="99" t="str">
        <f>IF(申し込み表!I146="","",INDEX(申し込み表!$X:$X,MATCH(申し込み表!I146,申し込み表!$W:$W,0)))</f>
        <v/>
      </c>
      <c r="K21" s="99" t="str">
        <f>IF(申し込み表!J146="","",INDEX(申し込み表!$X:$X,MATCH(申し込み表!J146,申し込み表!$W:$W,0)))</f>
        <v/>
      </c>
      <c r="L21" s="99" t="str">
        <f>IF(申し込み表!K146="","",INDEX(申し込み表!$X:$X,MATCH(申し込み表!K146,申し込み表!$W:$W,0)))</f>
        <v/>
      </c>
    </row>
    <row r="22" spans="1:12" s="74" customFormat="1" x14ac:dyDescent="0.15">
      <c r="A22" s="99" t="str">
        <f>申し込み表!C144</f>
        <v/>
      </c>
      <c r="B22" s="99">
        <f>申し込み表!$D$113</f>
        <v>0</v>
      </c>
      <c r="C22" s="100" t="str">
        <f>IF(J22="","",申し込み表!$D$113&amp;"-B")</f>
        <v/>
      </c>
      <c r="D22" s="99"/>
      <c r="E22" s="99"/>
      <c r="F22" s="99"/>
      <c r="G22" s="99" t="str">
        <f>IF(申し込み表!F147="","",INDEX(申し込み表!$X:$X,MATCH(申し込み表!F147,申し込み表!$W:$W,0)))</f>
        <v/>
      </c>
      <c r="H22" s="99" t="str">
        <f>IF(申し込み表!G147="","",INDEX(申し込み表!$X:$X,MATCH(申し込み表!G147,申し込み表!$W:$W,0)))</f>
        <v/>
      </c>
      <c r="I22" s="99" t="str">
        <f>IF(申し込み表!H147="","",INDEX(申し込み表!$X:$X,MATCH(申し込み表!H147,申し込み表!$W:$W,0)))</f>
        <v/>
      </c>
      <c r="J22" s="99" t="str">
        <f>IF(申し込み表!I147="","",INDEX(申し込み表!$X:$X,MATCH(申し込み表!I147,申し込み表!$W:$W,0)))</f>
        <v/>
      </c>
      <c r="K22" s="99" t="str">
        <f>IF(申し込み表!J147="","",INDEX(申し込み表!$X:$X,MATCH(申し込み表!J147,申し込み表!$W:$W,0)))</f>
        <v/>
      </c>
      <c r="L22" s="99" t="str">
        <f>IF(申し込み表!K147="","",INDEX(申し込み表!$X:$X,MATCH(申し込み表!K147,申し込み表!$W:$W,0)))</f>
        <v/>
      </c>
    </row>
    <row r="23" spans="1:12" s="74" customFormat="1" x14ac:dyDescent="0.15">
      <c r="A23" s="99" t="str">
        <f>申し込み表!C144</f>
        <v/>
      </c>
      <c r="B23" s="99">
        <f>申し込み表!$D$113</f>
        <v>0</v>
      </c>
      <c r="C23" s="100" t="str">
        <f>IF(J23="","",申し込み表!$D$113&amp;"-B")</f>
        <v/>
      </c>
      <c r="D23" s="99"/>
      <c r="E23" s="99"/>
      <c r="F23" s="99"/>
      <c r="G23" s="99" t="str">
        <f>IF(申し込み表!F148="","",INDEX(申し込み表!$X:$X,MATCH(申し込み表!F148,申し込み表!$W:$W,0)))</f>
        <v/>
      </c>
      <c r="H23" s="99" t="str">
        <f>IF(申し込み表!G148="","",INDEX(申し込み表!$X:$X,MATCH(申し込み表!G148,申し込み表!$W:$W,0)))</f>
        <v/>
      </c>
      <c r="I23" s="99" t="str">
        <f>IF(申し込み表!H148="","",INDEX(申し込み表!$X:$X,MATCH(申し込み表!H148,申し込み表!$W:$W,0)))</f>
        <v/>
      </c>
      <c r="J23" s="99" t="str">
        <f>IF(申し込み表!I148="","",INDEX(申し込み表!$X:$X,MATCH(申し込み表!I148,申し込み表!$W:$W,0)))</f>
        <v/>
      </c>
      <c r="K23" s="99" t="str">
        <f>IF(申し込み表!J148="","",INDEX(申し込み表!$X:$X,MATCH(申し込み表!J148,申し込み表!$W:$W,0)))</f>
        <v/>
      </c>
      <c r="L23" s="99" t="str">
        <f>IF(申し込み表!K148="","",INDEX(申し込み表!$X:$X,MATCH(申し込み表!K148,申し込み表!$W:$W,0)))</f>
        <v/>
      </c>
    </row>
    <row r="24" spans="1:12" s="74" customFormat="1" x14ac:dyDescent="0.15">
      <c r="A24" s="99" t="str">
        <f>申し込み表!C144</f>
        <v/>
      </c>
      <c r="B24" s="99">
        <f>申し込み表!$D$113</f>
        <v>0</v>
      </c>
      <c r="C24" s="100" t="str">
        <f>IF(J24="","",申し込み表!$D$113&amp;"-B")</f>
        <v/>
      </c>
      <c r="D24" s="99"/>
      <c r="E24" s="99"/>
      <c r="F24" s="99"/>
      <c r="G24" s="99" t="str">
        <f>IF(申し込み表!F149="","",INDEX(申し込み表!$X:$X,MATCH(申し込み表!F149,申し込み表!$W:$W,0)))</f>
        <v/>
      </c>
      <c r="H24" s="99" t="str">
        <f>IF(申し込み表!G149="","",INDEX(申し込み表!$X:$X,MATCH(申し込み表!G149,申し込み表!$W:$W,0)))</f>
        <v/>
      </c>
      <c r="I24" s="99" t="str">
        <f>IF(申し込み表!H149="","",INDEX(申し込み表!$X:$X,MATCH(申し込み表!H149,申し込み表!$W:$W,0)))</f>
        <v/>
      </c>
      <c r="J24" s="99" t="str">
        <f>IF(申し込み表!I149="","",INDEX(申し込み表!$X:$X,MATCH(申し込み表!I149,申し込み表!$W:$W,0)))</f>
        <v/>
      </c>
      <c r="K24" s="99" t="str">
        <f>IF(申し込み表!J149="","",INDEX(申し込み表!$X:$X,MATCH(申し込み表!J149,申し込み表!$W:$W,0)))</f>
        <v/>
      </c>
      <c r="L24" s="99" t="str">
        <f>IF(申し込み表!K149="","",INDEX(申し込み表!$X:$X,MATCH(申し込み表!K149,申し込み表!$W:$W,0)))</f>
        <v/>
      </c>
    </row>
    <row r="25" spans="1:12" s="74" customFormat="1" x14ac:dyDescent="0.15">
      <c r="A25" s="99" t="str">
        <f>申し込み表!C144</f>
        <v/>
      </c>
      <c r="B25" s="99">
        <f>申し込み表!$D$113</f>
        <v>0</v>
      </c>
      <c r="C25" s="100" t="str">
        <f>IF(J25="","",申し込み表!$D$113&amp;"-B")</f>
        <v/>
      </c>
      <c r="D25" s="99"/>
      <c r="E25" s="99"/>
      <c r="F25" s="99"/>
      <c r="G25" s="99" t="str">
        <f>IF(申し込み表!F150="","",INDEX(申し込み表!$X:$X,MATCH(申し込み表!F150,申し込み表!$W:$W,0)))</f>
        <v/>
      </c>
      <c r="H25" s="99" t="str">
        <f>IF(申し込み表!G150="","",INDEX(申し込み表!$X:$X,MATCH(申し込み表!G150,申し込み表!$W:$W,0)))</f>
        <v/>
      </c>
      <c r="I25" s="99" t="str">
        <f>IF(申し込み表!H150="","",INDEX(申し込み表!$X:$X,MATCH(申し込み表!H150,申し込み表!$W:$W,0)))</f>
        <v/>
      </c>
      <c r="J25" s="99" t="str">
        <f>IF(申し込み表!I150="","",INDEX(申し込み表!$X:$X,MATCH(申し込み表!I150,申し込み表!$W:$W,0)))</f>
        <v/>
      </c>
      <c r="K25" s="99" t="str">
        <f>IF(申し込み表!J150="","",INDEX(申し込み表!$X:$X,MATCH(申し込み表!J150,申し込み表!$W:$W,0)))</f>
        <v/>
      </c>
      <c r="L25" s="99" t="str">
        <f>IF(申し込み表!K150="","",INDEX(申し込み表!$X:$X,MATCH(申し込み表!K150,申し込み表!$W:$W,0)))</f>
        <v/>
      </c>
    </row>
    <row r="26" spans="1:12" s="74" customFormat="1" x14ac:dyDescent="0.15">
      <c r="A26" s="99" t="str">
        <f>申し込み表!C152</f>
        <v/>
      </c>
      <c r="B26" s="99">
        <f>申し込み表!$D$113</f>
        <v>0</v>
      </c>
      <c r="C26" s="100" t="str">
        <f>IF(J26&lt;&gt;"",申し込み表!$D$113&amp;IF(J27="","","-A"),"")</f>
        <v/>
      </c>
      <c r="D26" s="99"/>
      <c r="E26" s="99"/>
      <c r="F26" s="99"/>
      <c r="G26" s="99" t="str">
        <f>IF(申し込み表!F153="","",INDEX(申し込み表!$X:$X,MATCH(申し込み表!F153,申し込み表!$W:$W,0)))</f>
        <v/>
      </c>
      <c r="H26" s="99" t="str">
        <f>IF(申し込み表!G153="","",INDEX(申し込み表!$X:$X,MATCH(申し込み表!G153,申し込み表!$W:$W,0)))</f>
        <v/>
      </c>
      <c r="I26" s="99" t="str">
        <f>IF(申し込み表!H153="","",INDEX(申し込み表!$X:$X,MATCH(申し込み表!H153,申し込み表!$W:$W,0)))</f>
        <v/>
      </c>
      <c r="J26" s="99" t="str">
        <f>IF(申し込み表!I153="","",INDEX(申し込み表!$X:$X,MATCH(申し込み表!I153,申し込み表!$W:$W,0)))</f>
        <v/>
      </c>
      <c r="K26" s="99" t="str">
        <f>IF(申し込み表!J153="","",INDEX(申し込み表!$X:$X,MATCH(申し込み表!J153,申し込み表!$W:$W,0)))</f>
        <v/>
      </c>
      <c r="L26" s="99" t="str">
        <f>IF(申し込み表!K153="","",INDEX(申し込み表!$X:$X,MATCH(申し込み表!K153,申し込み表!$W:$W,0)))</f>
        <v/>
      </c>
    </row>
    <row r="27" spans="1:12" s="74" customFormat="1" x14ac:dyDescent="0.15">
      <c r="A27" s="99" t="str">
        <f>申し込み表!C152</f>
        <v/>
      </c>
      <c r="B27" s="99">
        <f>申し込み表!$D$113</f>
        <v>0</v>
      </c>
      <c r="C27" s="100" t="str">
        <f>IF(J27="","",申し込み表!$D$113&amp;"-B")</f>
        <v/>
      </c>
      <c r="D27" s="99"/>
      <c r="E27" s="99"/>
      <c r="F27" s="99"/>
      <c r="G27" s="99" t="str">
        <f>IF(申し込み表!F154="","",INDEX(申し込み表!$X:$X,MATCH(申し込み表!F154,申し込み表!$W:$W,0)))</f>
        <v/>
      </c>
      <c r="H27" s="99" t="str">
        <f>IF(申し込み表!G154="","",INDEX(申し込み表!$X:$X,MATCH(申し込み表!G154,申し込み表!$W:$W,0)))</f>
        <v/>
      </c>
      <c r="I27" s="99" t="str">
        <f>IF(申し込み表!H154="","",INDEX(申し込み表!$X:$X,MATCH(申し込み表!H154,申し込み表!$W:$W,0)))</f>
        <v/>
      </c>
      <c r="J27" s="99" t="str">
        <f>IF(申し込み表!I154="","",INDEX(申し込み表!$X:$X,MATCH(申し込み表!I154,申し込み表!$W:$W,0)))</f>
        <v/>
      </c>
      <c r="K27" s="99" t="str">
        <f>IF(申し込み表!J154="","",INDEX(申し込み表!$X:$X,MATCH(申し込み表!J154,申し込み表!$W:$W,0)))</f>
        <v/>
      </c>
      <c r="L27" s="99" t="str">
        <f>IF(申し込み表!K154="","",INDEX(申し込み表!$X:$X,MATCH(申し込み表!K154,申し込み表!$W:$W,0)))</f>
        <v/>
      </c>
    </row>
    <row r="28" spans="1:12" s="74" customFormat="1" x14ac:dyDescent="0.15">
      <c r="A28" s="99" t="str">
        <f>申し込み表!C152</f>
        <v/>
      </c>
      <c r="B28" s="99">
        <f>申し込み表!$D$113</f>
        <v>0</v>
      </c>
      <c r="C28" s="100" t="str">
        <f>IF(J28="","",申し込み表!$D$113&amp;"-B")</f>
        <v/>
      </c>
      <c r="D28" s="99"/>
      <c r="E28" s="99"/>
      <c r="F28" s="99"/>
      <c r="G28" s="99" t="str">
        <f>IF(申し込み表!F155="","",INDEX(申し込み表!$X:$X,MATCH(申し込み表!F155,申し込み表!$W:$W,0)))</f>
        <v/>
      </c>
      <c r="H28" s="99" t="str">
        <f>IF(申し込み表!G155="","",INDEX(申し込み表!$X:$X,MATCH(申し込み表!G155,申し込み表!$W:$W,0)))</f>
        <v/>
      </c>
      <c r="I28" s="99" t="str">
        <f>IF(申し込み表!H155="","",INDEX(申し込み表!$X:$X,MATCH(申し込み表!H155,申し込み表!$W:$W,0)))</f>
        <v/>
      </c>
      <c r="J28" s="99" t="str">
        <f>IF(申し込み表!I155="","",INDEX(申し込み表!$X:$X,MATCH(申し込み表!I155,申し込み表!$W:$W,0)))</f>
        <v/>
      </c>
      <c r="K28" s="99" t="str">
        <f>IF(申し込み表!J155="","",INDEX(申し込み表!$X:$X,MATCH(申し込み表!J155,申し込み表!$W:$W,0)))</f>
        <v/>
      </c>
      <c r="L28" s="99" t="str">
        <f>IF(申し込み表!K155="","",INDEX(申し込み表!$X:$X,MATCH(申し込み表!K155,申し込み表!$W:$W,0)))</f>
        <v/>
      </c>
    </row>
    <row r="29" spans="1:12" s="74" customFormat="1" x14ac:dyDescent="0.15">
      <c r="A29" s="99" t="str">
        <f>申し込み表!C152</f>
        <v/>
      </c>
      <c r="B29" s="99">
        <f>申し込み表!$D$113</f>
        <v>0</v>
      </c>
      <c r="C29" s="100" t="str">
        <f>IF(J29="","",申し込み表!$D$113&amp;"-B")</f>
        <v/>
      </c>
      <c r="D29" s="99"/>
      <c r="E29" s="99"/>
      <c r="F29" s="99"/>
      <c r="G29" s="99" t="str">
        <f>IF(申し込み表!F156="","",INDEX(申し込み表!$X:$X,MATCH(申し込み表!F156,申し込み表!$W:$W,0)))</f>
        <v/>
      </c>
      <c r="H29" s="99" t="str">
        <f>IF(申し込み表!G156="","",INDEX(申し込み表!$X:$X,MATCH(申し込み表!G156,申し込み表!$W:$W,0)))</f>
        <v/>
      </c>
      <c r="I29" s="99" t="str">
        <f>IF(申し込み表!H156="","",INDEX(申し込み表!$X:$X,MATCH(申し込み表!H156,申し込み表!$W:$W,0)))</f>
        <v/>
      </c>
      <c r="J29" s="99" t="str">
        <f>IF(申し込み表!I156="","",INDEX(申し込み表!$X:$X,MATCH(申し込み表!I156,申し込み表!$W:$W,0)))</f>
        <v/>
      </c>
      <c r="K29" s="99" t="str">
        <f>IF(申し込み表!J156="","",INDEX(申し込み表!$X:$X,MATCH(申し込み表!J156,申し込み表!$W:$W,0)))</f>
        <v/>
      </c>
      <c r="L29" s="99" t="str">
        <f>IF(申し込み表!K156="","",INDEX(申し込み表!$X:$X,MATCH(申し込み表!K156,申し込み表!$W:$W,0)))</f>
        <v/>
      </c>
    </row>
    <row r="30" spans="1:12" s="74" customFormat="1" x14ac:dyDescent="0.15">
      <c r="A30" s="99" t="str">
        <f>申し込み表!C152</f>
        <v/>
      </c>
      <c r="B30" s="99">
        <f>申し込み表!$D$113</f>
        <v>0</v>
      </c>
      <c r="C30" s="100" t="str">
        <f>IF(J30="","",申し込み表!$D$113&amp;"-B")</f>
        <v/>
      </c>
      <c r="D30" s="99"/>
      <c r="E30" s="99"/>
      <c r="F30" s="99"/>
      <c r="G30" s="99" t="str">
        <f>IF(申し込み表!F157="","",INDEX(申し込み表!$X:$X,MATCH(申し込み表!F157,申し込み表!$W:$W,0)))</f>
        <v/>
      </c>
      <c r="H30" s="99" t="str">
        <f>IF(申し込み表!G157="","",INDEX(申し込み表!$X:$X,MATCH(申し込み表!G157,申し込み表!$W:$W,0)))</f>
        <v/>
      </c>
      <c r="I30" s="99" t="str">
        <f>IF(申し込み表!H157="","",INDEX(申し込み表!$X:$X,MATCH(申し込み表!H157,申し込み表!$W:$W,0)))</f>
        <v/>
      </c>
      <c r="J30" s="99" t="str">
        <f>IF(申し込み表!I157="","",INDEX(申し込み表!$X:$X,MATCH(申し込み表!I157,申し込み表!$W:$W,0)))</f>
        <v/>
      </c>
      <c r="K30" s="99" t="str">
        <f>IF(申し込み表!J157="","",INDEX(申し込み表!$X:$X,MATCH(申し込み表!J157,申し込み表!$W:$W,0)))</f>
        <v/>
      </c>
      <c r="L30" s="99" t="str">
        <f>IF(申し込み表!K157="","",INDEX(申し込み表!$X:$X,MATCH(申し込み表!K157,申し込み表!$W:$W,0)))</f>
        <v/>
      </c>
    </row>
    <row r="31" spans="1:12" s="74" customFormat="1" x14ac:dyDescent="0.15">
      <c r="A31" s="99" t="str">
        <f>申し込み表!C152</f>
        <v/>
      </c>
      <c r="B31" s="99">
        <f>申し込み表!$D$113</f>
        <v>0</v>
      </c>
      <c r="C31" s="100" t="str">
        <f>IF(J31="","",申し込み表!$D$113&amp;"-B")</f>
        <v/>
      </c>
      <c r="D31" s="99"/>
      <c r="E31" s="99"/>
      <c r="F31" s="99"/>
      <c r="G31" s="99" t="str">
        <f>IF(申し込み表!F158="","",INDEX(申し込み表!$X:$X,MATCH(申し込み表!F158,申し込み表!$W:$W,0)))</f>
        <v/>
      </c>
      <c r="H31" s="99" t="str">
        <f>IF(申し込み表!G158="","",INDEX(申し込み表!$X:$X,MATCH(申し込み表!G158,申し込み表!$W:$W,0)))</f>
        <v/>
      </c>
      <c r="I31" s="99" t="str">
        <f>IF(申し込み表!H158="","",INDEX(申し込み表!$X:$X,MATCH(申し込み表!H158,申し込み表!$W:$W,0)))</f>
        <v/>
      </c>
      <c r="J31" s="99" t="str">
        <f>IF(申し込み表!I158="","",INDEX(申し込み表!$X:$X,MATCH(申し込み表!I158,申し込み表!$W:$W,0)))</f>
        <v/>
      </c>
      <c r="K31" s="99" t="str">
        <f>IF(申し込み表!J158="","",INDEX(申し込み表!$X:$X,MATCH(申し込み表!J158,申し込み表!$W:$W,0)))</f>
        <v/>
      </c>
      <c r="L31" s="99" t="str">
        <f>IF(申し込み表!K158="","",INDEX(申し込み表!$X:$X,MATCH(申し込み表!K158,申し込み表!$W:$W,0)))</f>
        <v/>
      </c>
    </row>
  </sheetData>
  <autoFilter ref="C1:C31" xr:uid="{C06BC191-9047-44E7-9877-DEBC34BF4F75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</vt:i4>
      </vt:variant>
    </vt:vector>
  </HeadingPairs>
  <TitlesOfParts>
    <vt:vector size="27" baseType="lpstr">
      <vt:lpstr>コード</vt:lpstr>
      <vt:lpstr>申し込み表</vt:lpstr>
      <vt:lpstr>個人種目一覧</vt:lpstr>
      <vt:lpstr>リレー種目一覧</vt:lpstr>
      <vt:lpstr>申し込み表!Print_Area</vt:lpstr>
      <vt:lpstr>カテゴリー</vt:lpstr>
      <vt:lpstr>一般・高校女子</vt:lpstr>
      <vt:lpstr>一般・高校男子</vt:lpstr>
      <vt:lpstr>一般女子４００ｍＲ</vt:lpstr>
      <vt:lpstr>一般男子４００ｍＲ</vt:lpstr>
      <vt:lpstr>所属</vt:lpstr>
      <vt:lpstr>女子一覧</vt:lpstr>
      <vt:lpstr>小学女子</vt:lpstr>
      <vt:lpstr>小学女子１─４年４００ｍＲ</vt:lpstr>
      <vt:lpstr>小学女子５・６年４００ｍＲ</vt:lpstr>
      <vt:lpstr>小学男子</vt:lpstr>
      <vt:lpstr>小学男子１─４年４００ｍＲ</vt:lpstr>
      <vt:lpstr>小学男子５・６年４００ｍＲ</vt:lpstr>
      <vt:lpstr>小学男女５・６年４００ｍＲ</vt:lpstr>
      <vt:lpstr>全種目</vt:lpstr>
      <vt:lpstr>男子一覧</vt:lpstr>
      <vt:lpstr>中学女子</vt:lpstr>
      <vt:lpstr>中学女子４００ｍＲ</vt:lpstr>
      <vt:lpstr>中学女子低学年４００ｍＲ</vt:lpstr>
      <vt:lpstr>中学男子</vt:lpstr>
      <vt:lpstr>中学男子４００ｍＲ</vt:lpstr>
      <vt:lpstr>中学男子低学年４００ｍＲ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香長陸協</dc:creator>
  <cp:lastModifiedBy>user</cp:lastModifiedBy>
  <cp:lastPrinted>2020-07-27T03:06:50Z</cp:lastPrinted>
  <dcterms:created xsi:type="dcterms:W3CDTF">2002-04-08T03:02:59Z</dcterms:created>
  <dcterms:modified xsi:type="dcterms:W3CDTF">2020-08-07T07:59:49Z</dcterms:modified>
</cp:coreProperties>
</file>