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_陸上競技　関係_\00香長陸上競技協会\２０２５\20250427令和7年度　第１回記録会\申込\"/>
    </mc:Choice>
  </mc:AlternateContent>
  <xr:revisionPtr revIDLastSave="0" documentId="13_ncr:1_{D79035A0-13E1-4794-BE33-A5CDD7AF777E}" xr6:coauthVersionLast="47" xr6:coauthVersionMax="47" xr10:uidLastSave="{00000000-0000-0000-0000-000000000000}"/>
  <workbookProtection workbookAlgorithmName="SHA-512" workbookHashValue="wculsAQrvF87n6Hi8oxBiUB6K7hT9t61bpymurppWJWJy9pXLbq/PMJus/yjYCsc4miNxNqMdM8SuDLnU/YeNA==" workbookSaltValue="d3FGLYPd10PRmdPb7rJQpQ==" workbookSpinCount="100000" lockStructure="1"/>
  <bookViews>
    <workbookView xWindow="19090" yWindow="-110" windowWidth="38620" windowHeight="21820" xr2:uid="{00000000-000D-0000-FFFF-FFFF00000000}"/>
  </bookViews>
  <sheets>
    <sheet name="申し込み表" sheetId="2" r:id="rId1"/>
    <sheet name="コード" sheetId="3" state="hidden" r:id="rId2"/>
  </sheets>
  <definedNames>
    <definedName name="_xlnm._FilterDatabase" localSheetId="0" hidden="1">申し込み表!$B$1:$B$270</definedName>
    <definedName name="_xlnm.Print_Area" localSheetId="0">申し込み表!$X$1:$AH$158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2" l="1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2" i="2"/>
  <c r="O3" i="2"/>
  <c r="O1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136" i="2"/>
  <c r="D135" i="2"/>
  <c r="H3" i="3"/>
  <c r="H2" i="3"/>
  <c r="I16" i="3"/>
  <c r="H16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I6" i="3"/>
  <c r="H6" i="3"/>
  <c r="I5" i="3"/>
  <c r="H5" i="3"/>
  <c r="I4" i="3"/>
  <c r="H4" i="3"/>
  <c r="I3" i="3"/>
  <c r="I2" i="3"/>
  <c r="AR98" i="2" a="1"/>
  <c r="AR86" i="2" a="1"/>
  <c r="AR74" i="2" a="1"/>
  <c r="AQ52" i="2" a="1"/>
  <c r="AQ40" i="2" a="1"/>
  <c r="AQ28" i="2" a="1"/>
  <c r="AQ16" i="2" a="1"/>
  <c r="AR109" i="2" a="1"/>
  <c r="AR97" i="2" a="1"/>
  <c r="AR85" i="2" a="1"/>
  <c r="AR73" i="2" a="1"/>
  <c r="AQ51" i="2" a="1"/>
  <c r="AQ39" i="2" a="1"/>
  <c r="AQ27" i="2" a="1"/>
  <c r="AQ15" i="2" a="1"/>
  <c r="AR105" i="2" a="1"/>
  <c r="AR81" i="2" a="1"/>
  <c r="AQ47" i="2" a="1"/>
  <c r="AQ23" i="2" a="1"/>
  <c r="AR104" i="2" a="1"/>
  <c r="AR80" i="2" a="1"/>
  <c r="AQ46" i="2" a="1"/>
  <c r="AQ22" i="2" a="1"/>
  <c r="AR103" i="2" a="1"/>
  <c r="AR79" i="2" a="1"/>
  <c r="AQ45" i="2" a="1"/>
  <c r="AQ21" i="2" a="1"/>
  <c r="AR102" i="2" a="1"/>
  <c r="AR78" i="2" a="1"/>
  <c r="AQ44" i="2" a="1"/>
  <c r="AQ20" i="2" a="1"/>
  <c r="AR101" i="2" a="1"/>
  <c r="AR77" i="2" a="1"/>
  <c r="AQ43" i="2" a="1"/>
  <c r="AQ19" i="2" a="1"/>
  <c r="AR100" i="2" a="1"/>
  <c r="AR88" i="2" a="1"/>
  <c r="AR76" i="2" a="1"/>
  <c r="AQ54" i="2" a="1"/>
  <c r="AQ42" i="2" a="1"/>
  <c r="AQ30" i="2" a="1"/>
  <c r="AQ18" i="2" a="1"/>
  <c r="AR110" i="2" a="1"/>
  <c r="AR108" i="2" a="1"/>
  <c r="AR96" i="2" a="1"/>
  <c r="AR84" i="2" a="1"/>
  <c r="AR72" i="2" a="1"/>
  <c r="AQ50" i="2" a="1"/>
  <c r="AQ38" i="2" a="1"/>
  <c r="AQ26" i="2" a="1"/>
  <c r="AQ14" i="2" a="1"/>
  <c r="AR107" i="2" a="1"/>
  <c r="AR95" i="2" a="1"/>
  <c r="AR83" i="2" a="1"/>
  <c r="AR71" i="2" a="1"/>
  <c r="AQ49" i="2" a="1"/>
  <c r="AQ37" i="2" a="1"/>
  <c r="AQ25" i="2" a="1"/>
  <c r="AQ13" i="2" a="1"/>
  <c r="AR106" i="2" a="1"/>
  <c r="AR94" i="2" a="1"/>
  <c r="AR82" i="2" a="1"/>
  <c r="AR70" i="2" a="1"/>
  <c r="AQ48" i="2" a="1"/>
  <c r="AQ36" i="2" a="1"/>
  <c r="AQ24" i="2" a="1"/>
  <c r="AR93" i="2" a="1"/>
  <c r="AR69" i="2" a="1"/>
  <c r="AQ35" i="2" a="1"/>
  <c r="AQ11" i="2" a="1"/>
  <c r="AR92" i="2" a="1"/>
  <c r="AR68" i="2" a="1"/>
  <c r="AQ34" i="2" a="1"/>
  <c r="AR91" i="2" a="1"/>
  <c r="AQ33" i="2" a="1"/>
  <c r="AR90" i="2" a="1"/>
  <c r="AR66" i="2" a="1"/>
  <c r="AQ32" i="2" a="1"/>
  <c r="AR89" i="2" a="1"/>
  <c r="AQ55" i="2" a="1"/>
  <c r="AQ31" i="2" a="1"/>
  <c r="AR99" i="2" a="1"/>
  <c r="AQ17" i="2" a="1"/>
  <c r="AR87" i="2" a="1"/>
  <c r="AR75" i="2" a="1"/>
  <c r="AQ53" i="2" a="1"/>
  <c r="AQ41" i="2" a="1"/>
  <c r="AQ29" i="2" a="1"/>
  <c r="AP97" i="2" a="1"/>
  <c r="AM33" i="2" a="1"/>
  <c r="AP108" i="2" a="1"/>
  <c r="AP26" i="2" a="1"/>
  <c r="AO90" i="2" a="1"/>
  <c r="AM44" i="2" a="1"/>
  <c r="AM20" i="2" a="1"/>
  <c r="AP95" i="2" a="1"/>
  <c r="AP37" i="2" a="1"/>
  <c r="AP13" i="2" a="1"/>
  <c r="AO89" i="2" a="1"/>
  <c r="AM55" i="2" a="1"/>
  <c r="AM31" i="2" a="1"/>
  <c r="AP94" i="2" a="1"/>
  <c r="AP82" i="2" a="1"/>
  <c r="AP48" i="2" a="1"/>
  <c r="AP36" i="2" a="1"/>
  <c r="AP12" i="2" a="1"/>
  <c r="AO88" i="2" a="1"/>
  <c r="AM54" i="2" a="1"/>
  <c r="AM30" i="2" a="1"/>
  <c r="AP110" i="2" a="1"/>
  <c r="AP98" i="2" a="1"/>
  <c r="AP86" i="2" a="1"/>
  <c r="AP74" i="2" a="1"/>
  <c r="AP52" i="2" a="1"/>
  <c r="AP40" i="2" a="1"/>
  <c r="AP28" i="2" a="1"/>
  <c r="AO104" i="2" a="1"/>
  <c r="AO92" i="2" a="1"/>
  <c r="AO80" i="2" a="1"/>
  <c r="AO68" i="2" a="1"/>
  <c r="AM46" i="2" a="1"/>
  <c r="AM34" i="2" a="1"/>
  <c r="AM22" i="2" a="1"/>
  <c r="AP109" i="2" a="1"/>
  <c r="AP85" i="2" a="1"/>
  <c r="AP73" i="2" a="1"/>
  <c r="AP51" i="2" a="1"/>
  <c r="AP39" i="2" a="1"/>
  <c r="AP27" i="2" a="1"/>
  <c r="AO103" i="2" a="1"/>
  <c r="AO91" i="2" a="1"/>
  <c r="AO79" i="2" a="1"/>
  <c r="AO67" i="2" a="1"/>
  <c r="AM45" i="2" a="1"/>
  <c r="AM21" i="2" a="1"/>
  <c r="AP96" i="2" a="1"/>
  <c r="AP84" i="2" a="1"/>
  <c r="AP72" i="2" a="1"/>
  <c r="AP50" i="2" a="1"/>
  <c r="AP38" i="2" a="1"/>
  <c r="AP14" i="2" a="1"/>
  <c r="AO102" i="2" a="1"/>
  <c r="AO78" i="2" a="1"/>
  <c r="AO66" i="2" a="1"/>
  <c r="AM32" i="2" a="1"/>
  <c r="AP107" i="2" a="1"/>
  <c r="AP83" i="2" a="1"/>
  <c r="AP49" i="2" a="1"/>
  <c r="AP25" i="2" a="1"/>
  <c r="AO101" i="2" a="1"/>
  <c r="AO77" i="2" a="1"/>
  <c r="AM43" i="2" a="1"/>
  <c r="AM19" i="2" a="1"/>
  <c r="AP106" i="2" a="1"/>
  <c r="AP24" i="2" a="1"/>
  <c r="AO100" i="2" a="1"/>
  <c r="AO76" i="2" a="1"/>
  <c r="AM42" i="2" a="1"/>
  <c r="AM18" i="2" a="1"/>
  <c r="AP87" i="2" a="1"/>
  <c r="AP54" i="2" a="1"/>
  <c r="AP31" i="2" a="1"/>
  <c r="AO108" i="2" a="1"/>
  <c r="AO85" i="2" a="1"/>
  <c r="AM35" i="2" a="1"/>
  <c r="AP53" i="2" a="1"/>
  <c r="AP30" i="2" a="1"/>
  <c r="AO107" i="2" a="1"/>
  <c r="AP80" i="2" a="1"/>
  <c r="AP47" i="2" a="1"/>
  <c r="AM29" i="2" a="1"/>
  <c r="AO106" i="2" a="1"/>
  <c r="AP102" i="2" a="1"/>
  <c r="AP46" i="2" a="1"/>
  <c r="AP23" i="2" a="1"/>
  <c r="AM28" i="2" a="1"/>
  <c r="AO105" i="2" a="1"/>
  <c r="AP101" i="2" a="1"/>
  <c r="AP22" i="2" a="1"/>
  <c r="AM27" i="2" a="1"/>
  <c r="AP77" i="2" a="1"/>
  <c r="AP44" i="2" a="1"/>
  <c r="AP21" i="2" a="1"/>
  <c r="AO75" i="2" a="1"/>
  <c r="AM26" i="2" a="1"/>
  <c r="AP99" i="2" a="1"/>
  <c r="AP43" i="2" a="1"/>
  <c r="AO97" i="2" a="1"/>
  <c r="AM47" i="2" a="1"/>
  <c r="AP93" i="2" a="1"/>
  <c r="AP75" i="2" a="1"/>
  <c r="AP19" i="2" a="1"/>
  <c r="AO73" i="2" a="1"/>
  <c r="AM24" i="2" a="1"/>
  <c r="AP69" i="2" a="1"/>
  <c r="AO72" i="2" a="1"/>
  <c r="AM23" i="2" a="1"/>
  <c r="AP68" i="2" a="1"/>
  <c r="AO94" i="2" a="1"/>
  <c r="AP90" i="2" a="1"/>
  <c r="AM38" i="2" a="1"/>
  <c r="AP66" i="2" a="1"/>
  <c r="AO69" i="2" a="1"/>
  <c r="AP88" i="2" a="1"/>
  <c r="AM53" i="2" a="1"/>
  <c r="AP104" i="2" a="1"/>
  <c r="AP81" i="2" a="1"/>
  <c r="AM52" i="2" a="1"/>
  <c r="AM13" i="2" a="1"/>
  <c r="AO84" i="2" a="1"/>
  <c r="AP103" i="2" a="1"/>
  <c r="AM51" i="2" a="1"/>
  <c r="AM12" i="2" a="1"/>
  <c r="AP29" i="2" a="1"/>
  <c r="AO83" i="2" a="1"/>
  <c r="AP79" i="2" a="1"/>
  <c r="AM50" i="2" a="1"/>
  <c r="AM11" i="2" a="1"/>
  <c r="AO82" i="2" a="1"/>
  <c r="AP78" i="2" a="1"/>
  <c r="AP45" i="2" a="1"/>
  <c r="AO99" i="2" a="1"/>
  <c r="AM49" i="2" a="1"/>
  <c r="AO81" i="2" a="1"/>
  <c r="AP100" i="2" a="1"/>
  <c r="AO98" i="2" a="1"/>
  <c r="AM48" i="2" a="1"/>
  <c r="AP76" i="2" a="1"/>
  <c r="AP20" i="2" a="1"/>
  <c r="AO74" i="2" a="1"/>
  <c r="AM25" i="2" a="1"/>
  <c r="AP42" i="2" a="1"/>
  <c r="AO96" i="2" a="1"/>
  <c r="AM41" i="2" a="1"/>
  <c r="AP92" i="2" a="1"/>
  <c r="AP18" i="2" a="1"/>
  <c r="AO95" i="2" a="1"/>
  <c r="AM40" i="2" a="1"/>
  <c r="AP91" i="2" a="1"/>
  <c r="AP35" i="2" a="1"/>
  <c r="AP34" i="2" a="1"/>
  <c r="AP11" i="2" a="1"/>
  <c r="AP33" i="2" a="1"/>
  <c r="AO109" i="2" a="1"/>
  <c r="AM14" i="2" a="1"/>
  <c r="AM39" i="2" a="1"/>
  <c r="AO110" i="2" a="1"/>
  <c r="AM37" i="2" a="1"/>
  <c r="AP55" i="2" a="1"/>
  <c r="AM36" i="2" a="1"/>
  <c r="AP41" i="2" a="1"/>
  <c r="AP17" i="2" a="1"/>
  <c r="AM17" i="2" a="1"/>
  <c r="AP67" i="2" a="1"/>
  <c r="AO93" i="2" a="1"/>
  <c r="AP89" i="2" a="1"/>
  <c r="AO87" i="2" a="1"/>
  <c r="AP32" i="2" a="1"/>
  <c r="AO86" i="2" a="1"/>
  <c r="AP105" i="2" a="1"/>
  <c r="AL55" i="2" a="1"/>
  <c r="AL43" i="2" a="1"/>
  <c r="AL31" i="2" a="1"/>
  <c r="AL19" i="2" a="1"/>
  <c r="AN107" i="2" a="1"/>
  <c r="AN95" i="2" a="1"/>
  <c r="AN83" i="2" a="1"/>
  <c r="AL54" i="2" a="1"/>
  <c r="AL42" i="2" a="1"/>
  <c r="AL30" i="2" a="1"/>
  <c r="AL18" i="2" a="1"/>
  <c r="AN106" i="2" a="1"/>
  <c r="AN94" i="2" a="1"/>
  <c r="AL53" i="2" a="1"/>
  <c r="AL41" i="2" a="1"/>
  <c r="AL29" i="2" a="1"/>
  <c r="AL17" i="2" a="1"/>
  <c r="AN105" i="2" a="1"/>
  <c r="AN93" i="2" a="1"/>
  <c r="AN81" i="2" a="1"/>
  <c r="AL52" i="2" a="1"/>
  <c r="AL40" i="2" a="1"/>
  <c r="AL28" i="2" a="1"/>
  <c r="AL16" i="2" a="1"/>
  <c r="AN104" i="2" a="1"/>
  <c r="AN92" i="2" a="1"/>
  <c r="AN80" i="2" a="1"/>
  <c r="AL51" i="2" a="1"/>
  <c r="AL39" i="2" a="1"/>
  <c r="AL27" i="2" a="1"/>
  <c r="AL15" i="2" a="1"/>
  <c r="AN103" i="2" a="1"/>
  <c r="AN91" i="2" a="1"/>
  <c r="AN79" i="2" a="1"/>
  <c r="AL50" i="2" a="1"/>
  <c r="AL38" i="2" a="1"/>
  <c r="AL26" i="2" a="1"/>
  <c r="AN102" i="2" a="1"/>
  <c r="AN90" i="2" a="1"/>
  <c r="AN78" i="2" a="1"/>
  <c r="AN66" i="2" a="1"/>
  <c r="AL49" i="2" a="1"/>
  <c r="AL37" i="2" a="1"/>
  <c r="AL25" i="2" a="1"/>
  <c r="AN101" i="2" a="1"/>
  <c r="AN89" i="2" a="1"/>
  <c r="AN77" i="2" a="1"/>
  <c r="AL48" i="2" a="1"/>
  <c r="AL36" i="2" a="1"/>
  <c r="AL24" i="2" a="1"/>
  <c r="AN100" i="2" a="1"/>
  <c r="AN88" i="2" a="1"/>
  <c r="AN76" i="2" a="1"/>
  <c r="AL47" i="2" a="1"/>
  <c r="AL35" i="2" a="1"/>
  <c r="AN85" i="2" a="1"/>
  <c r="AL46" i="2" a="1"/>
  <c r="AL11" i="2" a="1"/>
  <c r="AN84" i="2" a="1"/>
  <c r="AL45" i="2" a="1"/>
  <c r="AN110" i="2" a="1"/>
  <c r="AN82" i="2" a="1"/>
  <c r="AL44" i="2" a="1"/>
  <c r="AN75" i="2" a="1"/>
  <c r="AN108" i="2" a="1"/>
  <c r="AL34" i="2" a="1"/>
  <c r="AN73" i="2" a="1"/>
  <c r="AN99" i="2" a="1"/>
  <c r="AN72" i="2" a="1"/>
  <c r="AL32" i="2" a="1"/>
  <c r="AN70" i="2" a="1"/>
  <c r="AN96" i="2" a="1"/>
  <c r="AL21" i="2" a="1"/>
  <c r="AL20" i="2" a="1"/>
  <c r="AN109" i="2" a="1"/>
  <c r="AN74" i="2" a="1"/>
  <c r="AL33" i="2" a="1"/>
  <c r="AN98" i="2" a="1"/>
  <c r="AN71" i="2" a="1"/>
  <c r="AN97" i="2" a="1"/>
  <c r="AL23" i="2" a="1"/>
  <c r="AL22" i="2" a="1"/>
  <c r="AN87" i="2" a="1"/>
  <c r="AN86" i="2" a="1"/>
  <c r="AT109" i="2" a="1"/>
  <c r="AT97" i="2" a="1"/>
  <c r="AT85" i="2" a="1"/>
  <c r="AT73" i="2" a="1"/>
  <c r="AT51" i="2" a="1"/>
  <c r="AT39" i="2" a="1"/>
  <c r="AT27" i="2" a="1"/>
  <c r="AT15" i="2" a="1"/>
  <c r="AT108" i="2" a="1"/>
  <c r="AT96" i="2" a="1"/>
  <c r="AT84" i="2" a="1"/>
  <c r="AT72" i="2" a="1"/>
  <c r="AT50" i="2" a="1"/>
  <c r="AT38" i="2" a="1"/>
  <c r="AT26" i="2" a="1"/>
  <c r="AT14" i="2" a="1"/>
  <c r="AT107" i="2" a="1"/>
  <c r="AT95" i="2" a="1"/>
  <c r="AT83" i="2" a="1"/>
  <c r="AT71" i="2" a="1"/>
  <c r="AT49" i="2" a="1"/>
  <c r="AT37" i="2" a="1"/>
  <c r="AT25" i="2" a="1"/>
  <c r="AT13" i="2" a="1"/>
  <c r="AT106" i="2" a="1"/>
  <c r="AT94" i="2" a="1"/>
  <c r="AT82" i="2" a="1"/>
  <c r="AT105" i="2" a="1"/>
  <c r="AT93" i="2" a="1"/>
  <c r="AT81" i="2" a="1"/>
  <c r="AT69" i="2" a="1"/>
  <c r="AT47" i="2" a="1"/>
  <c r="AT35" i="2" a="1"/>
  <c r="AT23" i="2" a="1"/>
  <c r="AT11" i="2" a="1"/>
  <c r="AT66" i="2" a="1"/>
  <c r="AT104" i="2" a="1"/>
  <c r="AT87" i="2" a="1"/>
  <c r="AT18" i="2" a="1"/>
  <c r="AT86" i="2" a="1"/>
  <c r="AT55" i="2" a="1"/>
  <c r="AT34" i="2" a="1"/>
  <c r="AT103" i="2" a="1"/>
  <c r="AT17" i="2" a="1"/>
  <c r="AT54" i="2" a="1"/>
  <c r="AT33" i="2" a="1"/>
  <c r="AT16" i="2" a="1"/>
  <c r="AT102" i="2" a="1"/>
  <c r="AT80" i="2" a="1"/>
  <c r="AT12" i="2" a="1"/>
  <c r="AT53" i="2" a="1"/>
  <c r="AT32" i="2" a="1"/>
  <c r="AT101" i="2" a="1"/>
  <c r="AT79" i="2" a="1"/>
  <c r="AT52" i="2" a="1"/>
  <c r="AT48" i="2" a="1"/>
  <c r="AT31" i="2" a="1"/>
  <c r="AT100" i="2" a="1"/>
  <c r="AT78" i="2" a="1"/>
  <c r="AT30" i="2" a="1"/>
  <c r="AT77" i="2" a="1"/>
  <c r="AT46" i="2" a="1"/>
  <c r="AT98" i="2" a="1"/>
  <c r="AT29" i="2" a="1"/>
  <c r="AT76" i="2" a="1"/>
  <c r="AT28" i="2" a="1"/>
  <c r="AT92" i="2" a="1"/>
  <c r="AT44" i="2" a="1"/>
  <c r="AT74" i="2" a="1"/>
  <c r="AT91" i="2" a="1"/>
  <c r="AT22" i="2" a="1"/>
  <c r="AT42" i="2" a="1"/>
  <c r="AT41" i="2" a="1"/>
  <c r="AT20" i="2" a="1"/>
  <c r="AT67" i="2" a="1"/>
  <c r="AT19" i="2" a="1"/>
  <c r="AT99" i="2" a="1"/>
  <c r="AT45" i="2" a="1"/>
  <c r="AT24" i="2" a="1"/>
  <c r="AT75" i="2" a="1"/>
  <c r="AT70" i="2" a="1"/>
  <c r="AT43" i="2" a="1"/>
  <c r="AT90" i="2" a="1"/>
  <c r="AT21" i="2" a="1"/>
  <c r="AT68" i="2" a="1"/>
  <c r="AT89" i="2" a="1"/>
  <c r="AT110" i="2" a="1"/>
  <c r="AT40" i="2" a="1"/>
  <c r="AT88" i="2" a="1"/>
  <c r="AT36" i="2" a="1"/>
  <c r="AS80" i="2" a="1"/>
  <c r="AS92" i="2" a="1"/>
  <c r="AS104" i="2" a="1"/>
  <c r="AS81" i="2" a="1"/>
  <c r="AS93" i="2" a="1"/>
  <c r="AS105" i="2" a="1"/>
  <c r="AS94" i="2" a="1"/>
  <c r="AS106" i="2" a="1"/>
  <c r="AS83" i="2" a="1"/>
  <c r="AS95" i="2" a="1"/>
  <c r="AS107" i="2" a="1"/>
  <c r="AS72" i="2" a="1"/>
  <c r="AS96" i="2" a="1"/>
  <c r="AS85" i="2" a="1"/>
  <c r="AS97" i="2" a="1"/>
  <c r="AS99" i="2" a="1"/>
  <c r="AS100" i="2" a="1"/>
  <c r="AS101" i="2" a="1"/>
  <c r="AS79" i="2" a="1"/>
  <c r="AS82" i="2" a="1"/>
  <c r="AS84" i="2" a="1"/>
  <c r="AS108" i="2" a="1"/>
  <c r="AS73" i="2" a="1"/>
  <c r="AS109" i="2" a="1"/>
  <c r="AS87" i="2" a="1"/>
  <c r="AS76" i="2" a="1"/>
  <c r="AS89" i="2" a="1"/>
  <c r="AS90" i="2" a="1"/>
  <c r="AS103" i="2" a="1"/>
  <c r="AS78" i="2" a="1"/>
  <c r="AS74" i="2" a="1"/>
  <c r="AS86" i="2" a="1"/>
  <c r="AS98" i="2" a="1"/>
  <c r="AS110" i="2" a="1"/>
  <c r="AS75" i="2" a="1"/>
  <c r="AS88" i="2" a="1"/>
  <c r="AS77" i="2" a="1"/>
  <c r="AS102" i="2" a="1"/>
  <c r="AS91" i="2" a="1"/>
  <c r="AS66" i="2" a="1"/>
  <c r="AS25" i="2" a="1"/>
  <c r="AS37" i="2" a="1"/>
  <c r="AS49" i="2" a="1"/>
  <c r="AS40" i="2" a="1"/>
  <c r="AS41" i="2" a="1"/>
  <c r="AS18" i="2" a="1"/>
  <c r="AS19" i="2" a="1"/>
  <c r="AS55" i="2" a="1"/>
  <c r="AS20" i="2" a="1"/>
  <c r="AS21" i="2" a="1"/>
  <c r="AS46" i="2" a="1"/>
  <c r="AS35" i="2" a="1"/>
  <c r="AS24" i="2" a="1"/>
  <c r="AS26" i="2" a="1"/>
  <c r="AS38" i="2" a="1"/>
  <c r="AS50" i="2" a="1"/>
  <c r="AS28" i="2" a="1"/>
  <c r="AS52" i="2" a="1"/>
  <c r="AS29" i="2" a="1"/>
  <c r="AS53" i="2" a="1"/>
  <c r="AS30" i="2" a="1"/>
  <c r="AS43" i="2" a="1"/>
  <c r="AS44" i="2" a="1"/>
  <c r="AS33" i="2" a="1"/>
  <c r="AS34" i="2" a="1"/>
  <c r="AS47" i="2" a="1"/>
  <c r="AS27" i="2" a="1"/>
  <c r="AS39" i="2" a="1"/>
  <c r="AS51" i="2" a="1"/>
  <c r="AS17" i="2" a="1"/>
  <c r="AS42" i="2" a="1"/>
  <c r="AS54" i="2" a="1"/>
  <c r="AS31" i="2" a="1"/>
  <c r="AS32" i="2" a="1"/>
  <c r="AS45" i="2" a="1"/>
  <c r="AS23" i="2" a="1"/>
  <c r="AS48" i="2" a="1"/>
  <c r="AS22" i="2" a="1"/>
  <c r="AS36" i="2" a="1"/>
  <c r="AS11" i="2" a="1"/>
  <c r="AK110" i="2"/>
  <c r="AK86" i="2"/>
  <c r="AK52" i="2"/>
  <c r="AK28" i="2"/>
  <c r="AK85" i="2"/>
  <c r="AK51" i="2"/>
  <c r="AK27" i="2"/>
  <c r="AK84" i="2"/>
  <c r="AK50" i="2"/>
  <c r="AK26" i="2"/>
  <c r="AK104" i="2"/>
  <c r="AK22" i="2"/>
  <c r="AK103" i="2"/>
  <c r="AK21" i="2"/>
  <c r="AK78" i="2"/>
  <c r="AK20" i="2"/>
  <c r="AK77" i="2"/>
  <c r="AK19" i="2"/>
  <c r="AK100" i="2"/>
  <c r="AK18" i="2"/>
  <c r="AK75" i="2"/>
  <c r="AK41" i="2"/>
  <c r="AK74" i="2"/>
  <c r="AK16" i="2"/>
  <c r="AK73" i="2"/>
  <c r="AK39" i="2"/>
  <c r="AK15" i="2"/>
  <c r="AK72" i="2"/>
  <c r="AK14" i="2"/>
  <c r="AK71" i="2"/>
  <c r="AK13" i="2"/>
  <c r="AK70" i="2"/>
  <c r="AK93" i="2"/>
  <c r="AK11" i="2"/>
  <c r="AK68" i="2"/>
  <c r="AK91" i="2"/>
  <c r="AK90" i="2"/>
  <c r="AK55" i="2"/>
  <c r="AK54" i="2"/>
  <c r="AK53" i="2"/>
  <c r="AK109" i="2"/>
  <c r="AK66" i="2"/>
  <c r="AK108" i="2"/>
  <c r="AK29" i="2"/>
  <c r="AK107" i="2"/>
  <c r="AK83" i="2"/>
  <c r="AK49" i="2"/>
  <c r="AK25" i="2"/>
  <c r="AK106" i="2"/>
  <c r="AK82" i="2"/>
  <c r="AK48" i="2"/>
  <c r="AK105" i="2"/>
  <c r="AK47" i="2"/>
  <c r="AK23" i="2"/>
  <c r="AK80" i="2"/>
  <c r="AK46" i="2"/>
  <c r="AK79" i="2"/>
  <c r="AK45" i="2"/>
  <c r="AK102" i="2"/>
  <c r="AK44" i="2"/>
  <c r="AK101" i="2"/>
  <c r="AK43" i="2"/>
  <c r="AK76" i="2"/>
  <c r="AK42" i="2"/>
  <c r="AK99" i="2"/>
  <c r="AK17" i="2"/>
  <c r="AK40" i="2"/>
  <c r="AK97" i="2"/>
  <c r="AK96" i="2"/>
  <c r="AK38" i="2"/>
  <c r="AK95" i="2"/>
  <c r="AK37" i="2"/>
  <c r="AK36" i="2"/>
  <c r="AK12" i="2"/>
  <c r="AK69" i="2"/>
  <c r="AK35" i="2"/>
  <c r="AK92" i="2"/>
  <c r="AK34" i="2"/>
  <c r="AK67" i="2"/>
  <c r="AK89" i="2"/>
  <c r="AK31" i="2"/>
  <c r="AK88" i="2"/>
  <c r="AK30" i="2"/>
  <c r="AK87" i="2"/>
  <c r="AK24" i="2"/>
  <c r="AK81" i="2"/>
  <c r="AK98" i="2"/>
  <c r="AK32" i="2"/>
  <c r="AK94" i="2"/>
  <c r="AK33" i="2"/>
  <c r="AQ29" i="2" l="1"/>
  <c r="AQ41" i="2"/>
  <c r="AQ53" i="2"/>
  <c r="AR75" i="2"/>
  <c r="AR87" i="2"/>
  <c r="AQ17" i="2"/>
  <c r="AR99" i="2"/>
  <c r="AQ31" i="2"/>
  <c r="AQ55" i="2"/>
  <c r="AR89" i="2"/>
  <c r="AQ32" i="2"/>
  <c r="AR66" i="2"/>
  <c r="AR90" i="2"/>
  <c r="AQ33" i="2"/>
  <c r="AR91" i="2"/>
  <c r="AQ34" i="2"/>
  <c r="AR68" i="2"/>
  <c r="AR92" i="2"/>
  <c r="AQ11" i="2"/>
  <c r="AQ35" i="2"/>
  <c r="AR69" i="2"/>
  <c r="AR93" i="2"/>
  <c r="AQ24" i="2"/>
  <c r="AQ36" i="2"/>
  <c r="AQ48" i="2"/>
  <c r="AR70" i="2"/>
  <c r="AR82" i="2"/>
  <c r="AR94" i="2"/>
  <c r="AR106" i="2"/>
  <c r="AQ13" i="2"/>
  <c r="AQ25" i="2"/>
  <c r="AQ37" i="2"/>
  <c r="AQ49" i="2"/>
  <c r="AR71" i="2"/>
  <c r="AR83" i="2"/>
  <c r="AR95" i="2"/>
  <c r="AR107" i="2"/>
  <c r="AQ14" i="2"/>
  <c r="AQ26" i="2"/>
  <c r="AQ38" i="2"/>
  <c r="AQ50" i="2"/>
  <c r="AR72" i="2"/>
  <c r="AR84" i="2"/>
  <c r="AR96" i="2"/>
  <c r="AR108" i="2"/>
  <c r="AR110" i="2"/>
  <c r="AQ18" i="2"/>
  <c r="AQ30" i="2"/>
  <c r="AQ42" i="2"/>
  <c r="AQ54" i="2"/>
  <c r="AR76" i="2"/>
  <c r="AR88" i="2"/>
  <c r="AR100" i="2"/>
  <c r="AQ19" i="2"/>
  <c r="AQ43" i="2"/>
  <c r="AR77" i="2"/>
  <c r="AR101" i="2"/>
  <c r="AQ20" i="2"/>
  <c r="AQ44" i="2"/>
  <c r="AR78" i="2"/>
  <c r="AR102" i="2"/>
  <c r="AQ21" i="2"/>
  <c r="AQ45" i="2"/>
  <c r="AR79" i="2"/>
  <c r="AR103" i="2"/>
  <c r="AQ22" i="2"/>
  <c r="AQ46" i="2"/>
  <c r="AR80" i="2"/>
  <c r="AR104" i="2"/>
  <c r="AQ23" i="2"/>
  <c r="AQ47" i="2"/>
  <c r="AR81" i="2"/>
  <c r="AR105" i="2"/>
  <c r="AQ15" i="2"/>
  <c r="AQ27" i="2"/>
  <c r="AQ39" i="2"/>
  <c r="AQ51" i="2"/>
  <c r="AR73" i="2"/>
  <c r="AR85" i="2"/>
  <c r="AR97" i="2"/>
  <c r="AR109" i="2"/>
  <c r="AQ16" i="2"/>
  <c r="AQ28" i="2"/>
  <c r="AQ40" i="2"/>
  <c r="AQ52" i="2"/>
  <c r="AR74" i="2"/>
  <c r="AR86" i="2"/>
  <c r="AR98" i="2"/>
  <c r="AP105" i="2"/>
  <c r="AO86" i="2"/>
  <c r="AP32" i="2"/>
  <c r="AO87" i="2"/>
  <c r="AP89" i="2"/>
  <c r="AO93" i="2"/>
  <c r="AP67" i="2"/>
  <c r="AM17" i="2"/>
  <c r="AP17" i="2"/>
  <c r="AP41" i="2"/>
  <c r="AM36" i="2"/>
  <c r="AP55" i="2"/>
  <c r="AM37" i="2"/>
  <c r="AO110" i="2"/>
  <c r="AM39" i="2"/>
  <c r="AM14" i="2"/>
  <c r="AO109" i="2"/>
  <c r="AP33" i="2"/>
  <c r="AP11" i="2"/>
  <c r="AP34" i="2"/>
  <c r="AP35" i="2"/>
  <c r="AP91" i="2"/>
  <c r="AM40" i="2"/>
  <c r="AO95" i="2"/>
  <c r="AP18" i="2"/>
  <c r="AP92" i="2"/>
  <c r="AM41" i="2"/>
  <c r="AO96" i="2"/>
  <c r="AP42" i="2"/>
  <c r="AM25" i="2"/>
  <c r="AO74" i="2"/>
  <c r="AP20" i="2"/>
  <c r="AP76" i="2"/>
  <c r="AM48" i="2"/>
  <c r="AO98" i="2"/>
  <c r="AP100" i="2"/>
  <c r="AO81" i="2"/>
  <c r="AM49" i="2"/>
  <c r="AO99" i="2"/>
  <c r="AP45" i="2"/>
  <c r="AP78" i="2"/>
  <c r="AO82" i="2"/>
  <c r="AM11" i="2"/>
  <c r="AM50" i="2"/>
  <c r="AP79" i="2"/>
  <c r="AO83" i="2"/>
  <c r="AP29" i="2"/>
  <c r="AM12" i="2"/>
  <c r="AM51" i="2"/>
  <c r="AP103" i="2"/>
  <c r="AO84" i="2"/>
  <c r="AM13" i="2"/>
  <c r="AM52" i="2"/>
  <c r="AP81" i="2"/>
  <c r="AP104" i="2"/>
  <c r="AM53" i="2"/>
  <c r="AP88" i="2"/>
  <c r="AO69" i="2"/>
  <c r="AP66" i="2"/>
  <c r="AM38" i="2"/>
  <c r="AP90" i="2"/>
  <c r="AO94" i="2"/>
  <c r="AP68" i="2"/>
  <c r="AM23" i="2"/>
  <c r="AO72" i="2"/>
  <c r="AP69" i="2"/>
  <c r="AM24" i="2"/>
  <c r="AO73" i="2"/>
  <c r="AP19" i="2"/>
  <c r="AP75" i="2"/>
  <c r="AP93" i="2"/>
  <c r="AM47" i="2"/>
  <c r="AO97" i="2"/>
  <c r="AP43" i="2"/>
  <c r="AP99" i="2"/>
  <c r="AM26" i="2"/>
  <c r="AO75" i="2"/>
  <c r="AP21" i="2"/>
  <c r="AP44" i="2"/>
  <c r="AP77" i="2"/>
  <c r="AM27" i="2"/>
  <c r="AP22" i="2"/>
  <c r="AP101" i="2"/>
  <c r="AO105" i="2"/>
  <c r="AM28" i="2"/>
  <c r="AP23" i="2"/>
  <c r="AP46" i="2"/>
  <c r="AP102" i="2"/>
  <c r="AO106" i="2"/>
  <c r="AM29" i="2"/>
  <c r="AP47" i="2"/>
  <c r="AP80" i="2"/>
  <c r="AO107" i="2"/>
  <c r="AP30" i="2"/>
  <c r="AP53" i="2"/>
  <c r="AM35" i="2"/>
  <c r="AO85" i="2"/>
  <c r="AO108" i="2"/>
  <c r="AP31" i="2"/>
  <c r="AP54" i="2"/>
  <c r="AP87" i="2"/>
  <c r="AM18" i="2"/>
  <c r="AM42" i="2"/>
  <c r="AO76" i="2"/>
  <c r="AO100" i="2"/>
  <c r="AP24" i="2"/>
  <c r="AP106" i="2"/>
  <c r="AM19" i="2"/>
  <c r="AM43" i="2"/>
  <c r="AO77" i="2"/>
  <c r="AO101" i="2"/>
  <c r="AP25" i="2"/>
  <c r="AP49" i="2"/>
  <c r="AP83" i="2"/>
  <c r="AP107" i="2"/>
  <c r="AM32" i="2"/>
  <c r="AO66" i="2"/>
  <c r="AO78" i="2"/>
  <c r="AO102" i="2"/>
  <c r="AP14" i="2"/>
  <c r="AP38" i="2"/>
  <c r="AP50" i="2"/>
  <c r="AP72" i="2"/>
  <c r="AP84" i="2"/>
  <c r="AP96" i="2"/>
  <c r="AM21" i="2"/>
  <c r="AM45" i="2"/>
  <c r="AO67" i="2"/>
  <c r="AO79" i="2"/>
  <c r="AO91" i="2"/>
  <c r="AO103" i="2"/>
  <c r="AP27" i="2"/>
  <c r="AP39" i="2"/>
  <c r="AP51" i="2"/>
  <c r="AP73" i="2"/>
  <c r="AP85" i="2"/>
  <c r="AP109" i="2"/>
  <c r="AM22" i="2"/>
  <c r="AM34" i="2"/>
  <c r="AM46" i="2"/>
  <c r="AO68" i="2"/>
  <c r="AO80" i="2"/>
  <c r="AO92" i="2"/>
  <c r="AO104" i="2"/>
  <c r="AP28" i="2"/>
  <c r="AP40" i="2"/>
  <c r="AP52" i="2"/>
  <c r="AP74" i="2"/>
  <c r="AP86" i="2"/>
  <c r="AP98" i="2"/>
  <c r="AP110" i="2"/>
  <c r="AM30" i="2"/>
  <c r="AM54" i="2"/>
  <c r="AO88" i="2"/>
  <c r="AP12" i="2"/>
  <c r="AP36" i="2"/>
  <c r="AP48" i="2"/>
  <c r="AP82" i="2"/>
  <c r="AP94" i="2"/>
  <c r="AM31" i="2"/>
  <c r="AM55" i="2"/>
  <c r="AO89" i="2"/>
  <c r="AP13" i="2"/>
  <c r="AP37" i="2"/>
  <c r="AP95" i="2"/>
  <c r="AM20" i="2"/>
  <c r="AM44" i="2"/>
  <c r="AO90" i="2"/>
  <c r="AP26" i="2"/>
  <c r="AP108" i="2"/>
  <c r="AM33" i="2"/>
  <c r="AP97" i="2"/>
  <c r="AN86" i="2"/>
  <c r="AN87" i="2"/>
  <c r="AL22" i="2"/>
  <c r="AL23" i="2"/>
  <c r="AN97" i="2"/>
  <c r="AN71" i="2"/>
  <c r="AN98" i="2"/>
  <c r="AL33" i="2"/>
  <c r="AN74" i="2"/>
  <c r="AN109" i="2"/>
  <c r="AL20" i="2"/>
  <c r="AL21" i="2"/>
  <c r="AN96" i="2"/>
  <c r="AN70" i="2"/>
  <c r="AL32" i="2"/>
  <c r="AN72" i="2"/>
  <c r="AN99" i="2"/>
  <c r="AN73" i="2"/>
  <c r="AL34" i="2"/>
  <c r="AN108" i="2"/>
  <c r="AN75" i="2"/>
  <c r="AL44" i="2"/>
  <c r="AN82" i="2"/>
  <c r="AN110" i="2"/>
  <c r="AL45" i="2"/>
  <c r="AN84" i="2"/>
  <c r="AL11" i="2"/>
  <c r="AL46" i="2"/>
  <c r="AN85" i="2"/>
  <c r="AL35" i="2"/>
  <c r="AL47" i="2"/>
  <c r="AN76" i="2"/>
  <c r="AN88" i="2"/>
  <c r="AN100" i="2"/>
  <c r="AL24" i="2"/>
  <c r="AL36" i="2"/>
  <c r="AL48" i="2"/>
  <c r="AN77" i="2"/>
  <c r="AN89" i="2"/>
  <c r="AN101" i="2"/>
  <c r="AL25" i="2"/>
  <c r="AL37" i="2"/>
  <c r="AL49" i="2"/>
  <c r="AN66" i="2"/>
  <c r="AN78" i="2"/>
  <c r="AN90" i="2"/>
  <c r="AN102" i="2"/>
  <c r="AL26" i="2"/>
  <c r="AL38" i="2"/>
  <c r="AL50" i="2"/>
  <c r="AN79" i="2"/>
  <c r="AN91" i="2"/>
  <c r="AN103" i="2"/>
  <c r="AL15" i="2"/>
  <c r="AL27" i="2"/>
  <c r="AL39" i="2"/>
  <c r="AL51" i="2"/>
  <c r="AN80" i="2"/>
  <c r="AN92" i="2"/>
  <c r="AN104" i="2"/>
  <c r="AL16" i="2"/>
  <c r="AL28" i="2"/>
  <c r="AL40" i="2"/>
  <c r="AL52" i="2"/>
  <c r="AN81" i="2"/>
  <c r="AN93" i="2"/>
  <c r="AN105" i="2"/>
  <c r="AL17" i="2"/>
  <c r="AL29" i="2"/>
  <c r="AL41" i="2"/>
  <c r="AL53" i="2"/>
  <c r="AN94" i="2"/>
  <c r="AN106" i="2"/>
  <c r="AL18" i="2"/>
  <c r="AL30" i="2"/>
  <c r="AL42" i="2"/>
  <c r="AL54" i="2"/>
  <c r="AN83" i="2"/>
  <c r="AN95" i="2"/>
  <c r="AN107" i="2"/>
  <c r="AL19" i="2"/>
  <c r="AL31" i="2"/>
  <c r="AL43" i="2"/>
  <c r="AL55" i="2"/>
  <c r="AT36" i="2"/>
  <c r="BE27" i="2" s="1"/>
  <c r="AT88" i="2"/>
  <c r="BF24" i="2" s="1"/>
  <c r="AT40" i="2"/>
  <c r="AT110" i="2"/>
  <c r="AT89" i="2"/>
  <c r="BD25" i="2" s="1"/>
  <c r="AT68" i="2"/>
  <c r="BF4" i="2" s="1"/>
  <c r="AT21" i="2"/>
  <c r="AT90" i="2"/>
  <c r="BD26" i="2" s="1"/>
  <c r="AT43" i="2"/>
  <c r="BC34" i="2" s="1"/>
  <c r="AT70" i="2"/>
  <c r="BD6" i="2" s="1"/>
  <c r="AT75" i="2"/>
  <c r="AT24" i="2"/>
  <c r="AT45" i="2"/>
  <c r="BE36" i="2" s="1"/>
  <c r="AT99" i="2"/>
  <c r="BF35" i="2" s="1"/>
  <c r="AT19" i="2"/>
  <c r="AT67" i="2"/>
  <c r="BF3" i="2" s="1"/>
  <c r="AT20" i="2"/>
  <c r="AT41" i="2"/>
  <c r="BE32" i="2" s="1"/>
  <c r="AT42" i="2"/>
  <c r="BE33" i="2" s="1"/>
  <c r="AT22" i="2"/>
  <c r="BE13" i="2" s="1"/>
  <c r="AT91" i="2"/>
  <c r="AT74" i="2"/>
  <c r="AT44" i="2"/>
  <c r="AT92" i="2"/>
  <c r="BD28" i="2" s="1"/>
  <c r="AT28" i="2"/>
  <c r="AT76" i="2"/>
  <c r="BF12" i="2" s="1"/>
  <c r="AT29" i="2"/>
  <c r="BE20" i="2" s="1"/>
  <c r="AT98" i="2"/>
  <c r="AT46" i="2"/>
  <c r="BC37" i="2" s="1"/>
  <c r="AT77" i="2"/>
  <c r="BF13" i="2" s="1"/>
  <c r="AT30" i="2"/>
  <c r="BE21" i="2" s="1"/>
  <c r="AT78" i="2"/>
  <c r="AT100" i="2"/>
  <c r="BF36" i="2" s="1"/>
  <c r="AT31" i="2"/>
  <c r="BE22" i="2" s="1"/>
  <c r="AT48" i="2"/>
  <c r="AT52" i="2"/>
  <c r="BE43" i="2" s="1"/>
  <c r="AT79" i="2"/>
  <c r="AT101" i="2"/>
  <c r="AT32" i="2"/>
  <c r="BE23" i="2" s="1"/>
  <c r="AT53" i="2"/>
  <c r="BC44" i="2" s="1"/>
  <c r="AT12" i="2"/>
  <c r="AT80" i="2"/>
  <c r="BF16" i="2" s="1"/>
  <c r="AT102" i="2"/>
  <c r="AT16" i="2"/>
  <c r="BC7" i="2" s="1"/>
  <c r="AT33" i="2"/>
  <c r="AT54" i="2"/>
  <c r="BC45" i="2" s="1"/>
  <c r="AT17" i="2"/>
  <c r="BE8" i="2" s="1"/>
  <c r="AT103" i="2"/>
  <c r="AT34" i="2"/>
  <c r="BE25" i="2" s="1"/>
  <c r="AT55" i="2"/>
  <c r="AT86" i="2"/>
  <c r="BF22" i="2" s="1"/>
  <c r="AT18" i="2"/>
  <c r="BE9" i="2" s="1"/>
  <c r="AT87" i="2"/>
  <c r="BF23" i="2" s="1"/>
  <c r="AT104" i="2"/>
  <c r="AT66" i="2"/>
  <c r="BF2" i="2" s="1"/>
  <c r="AT11" i="2"/>
  <c r="BE2" i="2" s="1"/>
  <c r="AT23" i="2"/>
  <c r="AT35" i="2"/>
  <c r="AT47" i="2"/>
  <c r="AT69" i="2"/>
  <c r="BD5" i="2" s="1"/>
  <c r="AT81" i="2"/>
  <c r="BF17" i="2" s="1"/>
  <c r="AT93" i="2"/>
  <c r="AT105" i="2"/>
  <c r="BF41" i="2" s="1"/>
  <c r="AT82" i="2"/>
  <c r="AT94" i="2"/>
  <c r="AT106" i="2"/>
  <c r="AT13" i="2"/>
  <c r="BE4" i="2" s="1"/>
  <c r="AT25" i="2"/>
  <c r="BE16" i="2" s="1"/>
  <c r="AT37" i="2"/>
  <c r="AT49" i="2"/>
  <c r="BC40" i="2" s="1"/>
  <c r="AT71" i="2"/>
  <c r="AT83" i="2"/>
  <c r="AT95" i="2"/>
  <c r="AT107" i="2"/>
  <c r="BD43" i="2" s="1"/>
  <c r="AT14" i="2"/>
  <c r="BE5" i="2" s="1"/>
  <c r="AT26" i="2"/>
  <c r="BE17" i="2" s="1"/>
  <c r="AT38" i="2"/>
  <c r="BE29" i="2" s="1"/>
  <c r="AT50" i="2"/>
  <c r="BC41" i="2" s="1"/>
  <c r="AT72" i="2"/>
  <c r="BD8" i="2" s="1"/>
  <c r="AT84" i="2"/>
  <c r="BF20" i="2" s="1"/>
  <c r="AT96" i="2"/>
  <c r="BD32" i="2" s="1"/>
  <c r="AT108" i="2"/>
  <c r="BD44" i="2" s="1"/>
  <c r="AT15" i="2"/>
  <c r="BE6" i="2" s="1"/>
  <c r="AT27" i="2"/>
  <c r="BE18" i="2" s="1"/>
  <c r="AT39" i="2"/>
  <c r="AT51" i="2"/>
  <c r="BE42" i="2" s="1"/>
  <c r="AT73" i="2"/>
  <c r="AT85" i="2"/>
  <c r="AT97" i="2"/>
  <c r="AT109" i="2"/>
  <c r="BF45" i="2" s="1"/>
  <c r="AS91" i="2"/>
  <c r="AS102" i="2"/>
  <c r="AS77" i="2"/>
  <c r="AS88" i="2"/>
  <c r="AS75" i="2"/>
  <c r="AS110" i="2"/>
  <c r="AS98" i="2"/>
  <c r="AS86" i="2"/>
  <c r="AS74" i="2"/>
  <c r="AS78" i="2"/>
  <c r="AS103" i="2"/>
  <c r="AS90" i="2"/>
  <c r="AS89" i="2"/>
  <c r="AS76" i="2"/>
  <c r="AS87" i="2"/>
  <c r="AS109" i="2"/>
  <c r="AS73" i="2"/>
  <c r="AS108" i="2"/>
  <c r="AS84" i="2"/>
  <c r="AS82" i="2"/>
  <c r="AS79" i="2"/>
  <c r="AS101" i="2"/>
  <c r="AS100" i="2"/>
  <c r="AS99" i="2"/>
  <c r="AS97" i="2"/>
  <c r="AS85" i="2"/>
  <c r="AS96" i="2"/>
  <c r="AS72" i="2"/>
  <c r="AS107" i="2"/>
  <c r="AS95" i="2"/>
  <c r="AS83" i="2"/>
  <c r="AS106" i="2"/>
  <c r="AS94" i="2"/>
  <c r="AS105" i="2"/>
  <c r="AS93" i="2"/>
  <c r="AS81" i="2"/>
  <c r="AS104" i="2"/>
  <c r="AS92" i="2"/>
  <c r="AS80" i="2"/>
  <c r="AS66" i="2"/>
  <c r="AS36" i="2"/>
  <c r="AS22" i="2"/>
  <c r="AS48" i="2"/>
  <c r="AS23" i="2"/>
  <c r="AS45" i="2"/>
  <c r="AS32" i="2"/>
  <c r="AS31" i="2"/>
  <c r="AS54" i="2"/>
  <c r="AS42" i="2"/>
  <c r="AS17" i="2"/>
  <c r="AS51" i="2"/>
  <c r="AS39" i="2"/>
  <c r="AS27" i="2"/>
  <c r="AS47" i="2"/>
  <c r="AS34" i="2"/>
  <c r="AS33" i="2"/>
  <c r="AS44" i="2"/>
  <c r="AS43" i="2"/>
  <c r="AS30" i="2"/>
  <c r="AS53" i="2"/>
  <c r="AS29" i="2"/>
  <c r="AS52" i="2"/>
  <c r="AS28" i="2"/>
  <c r="AS50" i="2"/>
  <c r="AS38" i="2"/>
  <c r="AS26" i="2"/>
  <c r="AS24" i="2"/>
  <c r="AS35" i="2"/>
  <c r="AS46" i="2"/>
  <c r="AS21" i="2"/>
  <c r="AS20" i="2"/>
  <c r="AS55" i="2"/>
  <c r="AS19" i="2"/>
  <c r="AS18" i="2"/>
  <c r="AS41" i="2"/>
  <c r="AS40" i="2"/>
  <c r="AS49" i="2"/>
  <c r="AS37" i="2"/>
  <c r="AS25" i="2"/>
  <c r="AS11" i="2"/>
  <c r="AR67" i="2" a="1"/>
  <c r="AQ12" i="2" a="1"/>
  <c r="AP15" i="2" a="1"/>
  <c r="AO70" i="2" a="1"/>
  <c r="AM15" i="2" a="1"/>
  <c r="AL12" i="2" a="1"/>
  <c r="AN67" i="2" a="1"/>
  <c r="AS67" i="2" a="1"/>
  <c r="AS12" i="2" a="1"/>
  <c r="I146" i="2" a="1"/>
  <c r="H86" i="2" a="1"/>
  <c r="H88" i="2" a="1"/>
  <c r="K158" i="2" a="1"/>
  <c r="F60" i="2" a="1"/>
  <c r="G155" i="2" a="1"/>
  <c r="K94" i="2" a="1"/>
  <c r="S13" i="2" a="1"/>
  <c r="K78" i="2" a="1"/>
  <c r="H20" i="2" a="1"/>
  <c r="H191" i="2" a="1"/>
  <c r="Q17" i="2" a="1"/>
  <c r="H37" i="2" a="1"/>
  <c r="K96" i="2" a="1"/>
  <c r="F214" i="2" a="1"/>
  <c r="L64" i="2" a="1"/>
  <c r="J138" i="2" a="1"/>
  <c r="G166" i="2" a="1"/>
  <c r="J127" i="2" a="1"/>
  <c r="L149" i="2" a="1"/>
  <c r="L260" i="2" a="1"/>
  <c r="I229" i="2" a="1"/>
  <c r="I193" i="2" a="1"/>
  <c r="L36" i="2" a="1"/>
  <c r="I32" i="2" a="1"/>
  <c r="J261" i="2" a="1"/>
  <c r="I100" i="2" a="1"/>
  <c r="L255" i="2" a="1"/>
  <c r="G146" i="2" a="1"/>
  <c r="G243" i="2" a="1"/>
  <c r="K201" i="2" a="1"/>
  <c r="G48" i="2" a="1"/>
  <c r="I73" i="2" a="1"/>
  <c r="S3" i="2" a="1"/>
  <c r="H87" i="2" a="1"/>
  <c r="K192" i="2" a="1"/>
  <c r="J139" i="2" a="1"/>
  <c r="I30" i="2" a="1"/>
  <c r="S20" i="2" a="1"/>
  <c r="K222" i="2" a="1"/>
  <c r="K177" i="2" a="1"/>
  <c r="I209" i="2" a="1"/>
  <c r="J82" i="2" a="1"/>
  <c r="L91" i="2" a="1"/>
  <c r="K268" i="2" a="1"/>
  <c r="I159" i="2" a="1"/>
  <c r="G228" i="2" a="1"/>
  <c r="H171" i="2" a="1"/>
  <c r="F53" i="2" a="1"/>
  <c r="Q25" i="2" a="1"/>
  <c r="K173" i="2" a="1"/>
  <c r="K206" i="2" a="1"/>
  <c r="L242" i="2" a="1"/>
  <c r="G171" i="2" a="1"/>
  <c r="G132" i="2" a="1"/>
  <c r="S28" i="2" a="1"/>
  <c r="K2" i="2" a="1"/>
  <c r="Q29" i="2" a="1"/>
  <c r="J145" i="2" a="1"/>
  <c r="G15" i="2" a="1"/>
  <c r="H77" i="2" a="1"/>
  <c r="K1" i="2" a="1"/>
  <c r="H17" i="2" a="1"/>
  <c r="I129" i="2" a="1"/>
  <c r="L111" i="2" a="1"/>
  <c r="I218" i="2" a="1"/>
  <c r="G269" i="2" a="1"/>
  <c r="I148" i="2" a="1"/>
  <c r="K114" i="2" a="1"/>
  <c r="H222" i="2" a="1"/>
  <c r="F217" i="2" a="1"/>
  <c r="L41" i="2" a="1"/>
  <c r="H195" i="2" a="1"/>
  <c r="I227" i="2" a="1"/>
  <c r="F100" i="2" a="1"/>
  <c r="H216" i="2" a="1"/>
  <c r="G237" i="2" a="1"/>
  <c r="H170" i="2" a="1"/>
  <c r="J214" i="2" a="1"/>
  <c r="F31" i="2" a="1"/>
  <c r="F181" i="2" a="1"/>
  <c r="F92" i="2" a="1"/>
  <c r="F114" i="2" a="1"/>
  <c r="F168" i="2" a="1"/>
  <c r="L237" i="2" a="1"/>
  <c r="J112" i="2" a="1"/>
  <c r="G100" i="2" a="1"/>
  <c r="L162" i="2" a="1"/>
  <c r="L217" i="2" a="1"/>
  <c r="I156" i="2" a="1"/>
  <c r="F109" i="2" a="1"/>
  <c r="H45" i="2" a="1"/>
  <c r="I206" i="2" a="1"/>
  <c r="J21" i="2" a="1"/>
  <c r="F81" i="2" a="1"/>
  <c r="I130" i="2" a="1"/>
  <c r="K188" i="2" a="1"/>
  <c r="H99" i="2" a="1"/>
  <c r="L153" i="2" a="1"/>
  <c r="G102" i="2" a="1"/>
  <c r="K164" i="2" a="1"/>
  <c r="V11" i="2" a="1"/>
  <c r="F10" i="2" a="1"/>
  <c r="F141" i="2" a="1"/>
  <c r="G240" i="2" a="1"/>
  <c r="G98" i="2" a="1"/>
  <c r="L74" i="2" a="1"/>
  <c r="H259" i="2" a="1"/>
  <c r="F234" i="2" a="1"/>
  <c r="L192" i="2" a="1"/>
  <c r="F52" i="2" a="1"/>
  <c r="G53" i="2" a="1"/>
  <c r="G254" i="2" a="1"/>
  <c r="G219" i="2" a="1"/>
  <c r="G216" i="2" a="1"/>
  <c r="F131" i="2" a="1"/>
  <c r="K224" i="2" a="1"/>
  <c r="K233" i="2" a="1"/>
  <c r="G93" i="2" a="1"/>
  <c r="I76" i="2" a="1"/>
  <c r="I105" i="2" a="1"/>
  <c r="J194" i="2" a="1"/>
  <c r="T2" i="2" a="1"/>
  <c r="G149" i="2" a="1"/>
  <c r="J201" i="2" a="1"/>
  <c r="J229" i="2" a="1"/>
  <c r="I124" i="2" a="1"/>
  <c r="G28" i="2" a="1"/>
  <c r="H67" i="2" a="1"/>
  <c r="G157" i="2" a="1"/>
  <c r="I10" i="2" a="1"/>
  <c r="K45" i="2" a="1"/>
  <c r="F40" i="2" a="1"/>
  <c r="Q20" i="2" a="1"/>
  <c r="H123" i="2" a="1"/>
  <c r="L33" i="2" a="1"/>
  <c r="R14" i="2" a="1"/>
  <c r="H213" i="2" a="1"/>
  <c r="I35" i="2" a="1"/>
  <c r="J23" i="2" a="1"/>
  <c r="T23" i="2" a="1"/>
  <c r="F209" i="2" a="1"/>
  <c r="U13" i="2" a="1"/>
  <c r="H261" i="2" a="1"/>
  <c r="L155" i="2" a="1"/>
  <c r="G31" i="2" a="1"/>
  <c r="L75" i="2" a="1"/>
  <c r="J240" i="2" a="1"/>
  <c r="G246" i="2" a="1"/>
  <c r="U15" i="2" a="1"/>
  <c r="L257" i="2" a="1"/>
  <c r="I165" i="2" a="1"/>
  <c r="F249" i="2" a="1"/>
  <c r="Q6" i="2" a="1"/>
  <c r="J198" i="2" a="1"/>
  <c r="L179" i="2" a="1"/>
  <c r="L187" i="2" a="1"/>
  <c r="L69" i="2" a="1"/>
  <c r="G86" i="2" a="1"/>
  <c r="K168" i="2" a="1"/>
  <c r="L83" i="2" a="1"/>
  <c r="V6" i="2" a="1"/>
  <c r="L248" i="2" a="1"/>
  <c r="J67" i="2" a="1"/>
  <c r="I64" i="2" a="1"/>
  <c r="I68" i="2" a="1"/>
  <c r="K185" i="2" a="1"/>
  <c r="F29" i="2" a="1"/>
  <c r="G152" i="2" a="1"/>
  <c r="L195" i="2" a="1"/>
  <c r="I189" i="2" a="1"/>
  <c r="F11" i="2" a="1"/>
  <c r="G84" i="2" a="1"/>
  <c r="L156" i="2" a="1"/>
  <c r="J249" i="2" a="1"/>
  <c r="K160" i="2" a="1"/>
  <c r="F83" i="2" a="1"/>
  <c r="F72" i="2" a="1"/>
  <c r="G187" i="2" a="1"/>
  <c r="J35" i="2" a="1"/>
  <c r="J110" i="2" a="1"/>
  <c r="K219" i="2" a="1"/>
  <c r="J151" i="2" a="1"/>
  <c r="L231" i="2" a="1"/>
  <c r="F124" i="2" a="1"/>
  <c r="I190" i="2" a="1"/>
  <c r="G227" i="2" a="1"/>
  <c r="H242" i="2" a="1"/>
  <c r="K244" i="2" a="1"/>
  <c r="R25" i="2" a="1"/>
  <c r="K102" i="2" a="1"/>
  <c r="F155" i="2" a="1"/>
  <c r="G203" i="2" a="1"/>
  <c r="V15" i="2" a="1"/>
  <c r="R16" i="2" a="1"/>
  <c r="U11" i="2" a="1"/>
  <c r="H252" i="2" a="1"/>
  <c r="K250" i="2" a="1"/>
  <c r="K122" i="2" a="1"/>
  <c r="Q22" i="2" a="1"/>
  <c r="K124" i="2" a="1"/>
  <c r="F264" i="2" a="1"/>
  <c r="K23" i="2" a="1"/>
  <c r="S9" i="2" a="1"/>
  <c r="L141" i="2" a="1"/>
  <c r="F4" i="2" a="1"/>
  <c r="F138" i="2" a="1"/>
  <c r="G233" i="2" a="1"/>
  <c r="J116" i="2" a="1"/>
  <c r="F238" i="2" a="1"/>
  <c r="F153" i="2" a="1"/>
  <c r="H163" i="2" a="1"/>
  <c r="K163" i="2" a="1"/>
  <c r="L78" i="2" a="1"/>
  <c r="I155" i="2" a="1"/>
  <c r="J99" i="2" a="1"/>
  <c r="F48" i="2" a="1"/>
  <c r="H192" i="2" a="1"/>
  <c r="I59" i="2" a="1"/>
  <c r="F169" i="2" a="1"/>
  <c r="F74" i="2" a="1"/>
  <c r="F97" i="2" a="1"/>
  <c r="K155" i="2" a="1"/>
  <c r="J202" i="2" a="1"/>
  <c r="I199" i="2" a="1"/>
  <c r="I128" i="2" a="1"/>
  <c r="F245" i="2" a="1"/>
  <c r="F244" i="2" a="1"/>
  <c r="K111" i="2" a="1"/>
  <c r="K67" i="2" a="1"/>
  <c r="H68" i="2" a="1"/>
  <c r="J164" i="2" a="1"/>
  <c r="F33" i="2" a="1"/>
  <c r="J255" i="2" a="1"/>
  <c r="I7" i="2" a="1"/>
  <c r="F113" i="2" a="1"/>
  <c r="I127" i="2" a="1"/>
  <c r="J103" i="2" a="1"/>
  <c r="J42" i="2" a="1"/>
  <c r="G51" i="2" a="1"/>
  <c r="L254" i="2" a="1"/>
  <c r="L73" i="2" a="1"/>
  <c r="F268" i="2" a="1"/>
  <c r="G6" i="2" a="1"/>
  <c r="K257" i="2" a="1"/>
  <c r="F27" i="2" a="1"/>
  <c r="H145" i="2" a="1"/>
  <c r="H244" i="2" a="1"/>
  <c r="T10" i="2" a="1"/>
  <c r="J213" i="2" a="1"/>
  <c r="J228" i="2" a="1"/>
  <c r="J61" i="2" a="1"/>
  <c r="F192" i="2" a="1"/>
  <c r="K22" i="2" a="1"/>
  <c r="H98" i="2" a="1"/>
  <c r="L185" i="2" a="1"/>
  <c r="F176" i="2" a="1"/>
  <c r="G21" i="2" a="1"/>
  <c r="I152" i="2" a="1"/>
  <c r="J104" i="2" a="1"/>
  <c r="J220" i="2" a="1"/>
  <c r="H260" i="2" a="1"/>
  <c r="L216" i="2" a="1"/>
  <c r="H179" i="2" a="1"/>
  <c r="F197" i="2" a="1"/>
  <c r="J148" i="2" a="1"/>
  <c r="I53" i="2" a="1"/>
  <c r="K236" i="2" a="1"/>
  <c r="I135" i="2" a="1"/>
  <c r="I249" i="2" a="1"/>
  <c r="H199" i="2" a="1"/>
  <c r="J81" i="2" a="1"/>
  <c r="H52" i="2" a="1"/>
  <c r="L203" i="2" a="1"/>
  <c r="G127" i="2" a="1"/>
  <c r="L47" i="2" a="1"/>
  <c r="I21" i="2" a="1"/>
  <c r="R10" i="2" a="1"/>
  <c r="G235" i="2" a="1"/>
  <c r="H76" i="2" a="1"/>
  <c r="H53" i="2" a="1"/>
  <c r="J243" i="2" a="1"/>
  <c r="H241" i="2" a="1"/>
  <c r="H265" i="2" a="1"/>
  <c r="K213" i="2" a="1"/>
  <c r="T3" i="2" a="1"/>
  <c r="I5" i="2" a="1"/>
  <c r="J224" i="2" a="1"/>
  <c r="K243" i="2" a="1"/>
  <c r="I126" i="2" a="1"/>
  <c r="L129" i="2" a="1"/>
  <c r="F210" i="2" a="1"/>
  <c r="H103" i="2" a="1"/>
  <c r="G195" i="2" a="1"/>
  <c r="R2" i="2" a="1"/>
  <c r="G68" i="2" a="1"/>
  <c r="H210" i="2" a="1"/>
  <c r="J239" i="2" a="1"/>
  <c r="G263" i="2" a="1"/>
  <c r="L88" i="2" a="1"/>
  <c r="J74" i="2" a="1"/>
  <c r="F235" i="2" a="1"/>
  <c r="F112" i="2" a="1"/>
  <c r="H27" i="2" a="1"/>
  <c r="K21" i="2" a="1"/>
  <c r="L19" i="2" a="1"/>
  <c r="L10" i="2" a="1"/>
  <c r="G117" i="2" a="1"/>
  <c r="K25" i="2" a="1"/>
  <c r="F49" i="2" a="1"/>
  <c r="L241" i="2" a="1"/>
  <c r="K63" i="2" a="1"/>
  <c r="J155" i="2" a="1"/>
  <c r="I151" i="2" a="1"/>
  <c r="L208" i="2" a="1"/>
  <c r="G266" i="2" a="1"/>
  <c r="Q28" i="2" a="1"/>
  <c r="L201" i="2" a="1"/>
  <c r="F123" i="2" a="1"/>
  <c r="R21" i="2" a="1"/>
  <c r="K101" i="2" a="1"/>
  <c r="F203" i="2" a="1"/>
  <c r="I65" i="2" a="1"/>
  <c r="J140" i="2" a="1"/>
  <c r="G80" i="2" a="1"/>
  <c r="I83" i="2" a="1"/>
  <c r="L224" i="2" a="1"/>
  <c r="S18" i="2" a="1"/>
  <c r="J65" i="2" a="1"/>
  <c r="I24" i="2" a="1"/>
  <c r="J150" i="2" a="1"/>
  <c r="F144" i="2" a="1"/>
  <c r="J269" i="2" a="1"/>
  <c r="G172" i="2" a="1"/>
  <c r="L122" i="2" a="1"/>
  <c r="T19" i="2" a="1"/>
  <c r="F28" i="2" a="1"/>
  <c r="H97" i="2" a="1"/>
  <c r="G55" i="2" a="1"/>
  <c r="J73" i="2" a="1"/>
  <c r="K147" i="2" a="1"/>
  <c r="G2" i="2" a="1"/>
  <c r="J15" i="2" a="1"/>
  <c r="I52" i="2" a="1"/>
  <c r="J40" i="2" a="1"/>
  <c r="K221" i="2" a="1"/>
  <c r="I47" i="2" a="1"/>
  <c r="L236" i="2" a="1"/>
  <c r="G101" i="2" a="1"/>
  <c r="I157" i="2" a="1"/>
  <c r="G145" i="2" a="1"/>
  <c r="F186" i="2" a="1"/>
  <c r="F87" i="2" a="1"/>
  <c r="K10" i="2" a="1"/>
  <c r="H85" i="2" a="1"/>
  <c r="J88" i="2" a="1"/>
  <c r="J96" i="2" a="1"/>
  <c r="K79" i="2" a="1"/>
  <c r="Q9" i="2" a="1"/>
  <c r="H24" i="2" a="1"/>
  <c r="I111" i="2" a="1"/>
  <c r="J149" i="2" a="1"/>
  <c r="G131" i="2" a="1"/>
  <c r="J234" i="2" a="1"/>
  <c r="J211" i="2" a="1"/>
  <c r="H243" i="2" a="1"/>
  <c r="H154" i="2" a="1"/>
  <c r="G140" i="2" a="1"/>
  <c r="F80" i="2" a="1"/>
  <c r="L198" i="2" a="1"/>
  <c r="G267" i="2" a="1"/>
  <c r="G209" i="2" a="1"/>
  <c r="K141" i="2" a="1"/>
  <c r="I3" i="2" a="1"/>
  <c r="L140" i="2" a="1"/>
  <c r="L109" i="2" a="1"/>
  <c r="F79" i="2" a="1"/>
  <c r="F177" i="2" a="1"/>
  <c r="G69" i="2" a="1"/>
  <c r="I203" i="2" a="1"/>
  <c r="F59" i="2" a="1"/>
  <c r="K30" i="2" a="1"/>
  <c r="J95" i="2" a="1"/>
  <c r="K53" i="2" a="1"/>
  <c r="L9" i="2" a="1"/>
  <c r="L147" i="2" a="1"/>
  <c r="G34" i="2" a="1"/>
  <c r="H106" i="2" a="1"/>
  <c r="H65" i="2" a="1"/>
  <c r="H203" i="2" a="1"/>
  <c r="U1" i="2" a="1"/>
  <c r="H188" i="2" a="1"/>
  <c r="G106" i="2" a="1"/>
  <c r="J17" i="2" a="1"/>
  <c r="I61" i="2" a="1"/>
  <c r="G114" i="2" a="1"/>
  <c r="F199" i="2" a="1"/>
  <c r="I138" i="2" a="1"/>
  <c r="S15" i="2" a="1"/>
  <c r="G174" i="2" a="1"/>
  <c r="L24" i="2" a="1"/>
  <c r="G151" i="2" a="1"/>
  <c r="H142" i="2" a="1"/>
  <c r="I1" i="2" a="1"/>
  <c r="L103" i="2" a="1"/>
  <c r="R28" i="2" a="1"/>
  <c r="G36" i="2" a="1"/>
  <c r="I207" i="2" a="1"/>
  <c r="F189" i="2" a="1"/>
  <c r="J13" i="2" a="1"/>
  <c r="H147" i="2" a="1"/>
  <c r="U5" i="2" a="1"/>
  <c r="L135" i="2" a="1"/>
  <c r="J137" i="2" a="1"/>
  <c r="G95" i="2" a="1"/>
  <c r="K80" i="2" a="1"/>
  <c r="L101" i="2" a="1"/>
  <c r="L68" i="2" a="1"/>
  <c r="G135" i="2" a="1"/>
  <c r="H110" i="2" a="1"/>
  <c r="K29" i="2" a="1"/>
  <c r="K46" i="2" a="1"/>
  <c r="V9" i="2" a="1"/>
  <c r="H79" i="2" a="1"/>
  <c r="I154" i="2" a="1"/>
  <c r="L6" i="2" a="1"/>
  <c r="J248" i="2" a="1"/>
  <c r="G193" i="2" a="1"/>
  <c r="K14" i="2" a="1"/>
  <c r="J258" i="2" a="1"/>
  <c r="H32" i="2" a="1"/>
  <c r="G25" i="2" a="1"/>
  <c r="H128" i="2" a="1"/>
  <c r="F232" i="2" a="1"/>
  <c r="J242" i="2" a="1"/>
  <c r="G199" i="2" a="1"/>
  <c r="G137" i="2" a="1"/>
  <c r="H190" i="2" a="1"/>
  <c r="I241" i="2" a="1"/>
  <c r="G32" i="2" a="1"/>
  <c r="F103" i="2" a="1"/>
  <c r="F263" i="2" a="1"/>
  <c r="I258" i="2" a="1"/>
  <c r="I58" i="2" a="1"/>
  <c r="H162" i="2" a="1"/>
  <c r="H35" i="2" a="1"/>
  <c r="J75" i="2" a="1"/>
  <c r="H119" i="2" a="1"/>
  <c r="J196" i="2" a="1"/>
  <c r="T5" i="2" a="1"/>
  <c r="U12" i="2" a="1"/>
  <c r="L52" i="2" a="1"/>
  <c r="J183" i="2" a="1"/>
  <c r="J219" i="2" a="1"/>
  <c r="L193" i="2" a="1"/>
  <c r="K232" i="2" a="1"/>
  <c r="I84" i="2" a="1"/>
  <c r="H14" i="2" a="1"/>
  <c r="I98" i="2" a="1"/>
  <c r="K178" i="2" a="1"/>
  <c r="G77" i="2" a="1"/>
  <c r="F25" i="2" a="1"/>
  <c r="K139" i="2" a="1"/>
  <c r="G108" i="2" a="1"/>
  <c r="K203" i="2" a="1"/>
  <c r="F147" i="2" a="1"/>
  <c r="L194" i="2" a="1"/>
  <c r="H187" i="2" a="1"/>
  <c r="J141" i="2" a="1"/>
  <c r="H166" i="2" a="1"/>
  <c r="H78" i="2" a="1"/>
  <c r="G206" i="2" a="1"/>
  <c r="F69" i="2" a="1"/>
  <c r="F221" i="2" a="1"/>
  <c r="K128" i="2" a="1"/>
  <c r="I86" i="2" a="1"/>
  <c r="K54" i="2" a="1"/>
  <c r="K180" i="2" a="1"/>
  <c r="G142" i="2" a="1"/>
  <c r="J106" i="2" a="1"/>
  <c r="J5" i="2" a="1"/>
  <c r="J270" i="2" a="1"/>
  <c r="F84" i="2" a="1"/>
  <c r="I142" i="2" a="1"/>
  <c r="K235" i="2" a="1"/>
  <c r="H82" i="2" a="1"/>
  <c r="K157" i="2" a="1"/>
  <c r="F57" i="2" a="1"/>
  <c r="J235" i="2" a="1"/>
  <c r="K140" i="2" a="1"/>
  <c r="K202" i="2" a="1"/>
  <c r="G192" i="2" a="1"/>
  <c r="L178" i="2" a="1"/>
  <c r="G10" i="2" a="1"/>
  <c r="G58" i="2" a="1"/>
  <c r="I9" i="2" a="1"/>
  <c r="T16" i="2" a="1"/>
  <c r="G177" i="2" a="1"/>
  <c r="J128" i="2" a="1"/>
  <c r="F151" i="2" a="1"/>
  <c r="I39" i="2" a="1"/>
  <c r="F64" i="2" a="1"/>
  <c r="L118" i="2" a="1"/>
  <c r="T1" i="2" a="1"/>
  <c r="I268" i="2" a="1"/>
  <c r="H63" i="2" a="1"/>
  <c r="F22" i="2" a="1"/>
  <c r="F161" i="2" a="1"/>
  <c r="L16" i="2" a="1"/>
  <c r="K150" i="2" a="1"/>
  <c r="L212" i="2" a="1"/>
  <c r="F117" i="2" a="1"/>
  <c r="J20" i="2" a="1"/>
  <c r="J100" i="2" a="1"/>
  <c r="I49" i="2" a="1"/>
  <c r="I231" i="2" a="1"/>
  <c r="J108" i="2" a="1"/>
  <c r="V16" i="2" a="1"/>
  <c r="I242" i="2" a="1"/>
  <c r="F42" i="2" a="1"/>
  <c r="H178" i="2" a="1"/>
  <c r="F106" i="2" a="1"/>
  <c r="I95" i="2" a="1"/>
  <c r="L170" i="2" a="1"/>
  <c r="H240" i="2" a="1"/>
  <c r="J48" i="2" a="1"/>
  <c r="F142" i="2" a="1"/>
  <c r="J133" i="2" a="1"/>
  <c r="L186" i="2" a="1"/>
  <c r="K52" i="2" a="1"/>
  <c r="G122" i="2" a="1"/>
  <c r="L228" i="2" a="1"/>
  <c r="L77" i="2" a="1"/>
  <c r="T26" i="2" a="1"/>
  <c r="F96" i="2" a="1"/>
  <c r="K220" i="2" a="1"/>
  <c r="L223" i="2" a="1"/>
  <c r="V12" i="2" a="1"/>
  <c r="S30" i="2" a="1"/>
  <c r="K20" i="2" a="1"/>
  <c r="I134" i="2" a="1"/>
  <c r="R1" i="2" a="1"/>
  <c r="L190" i="2" a="1"/>
  <c r="K81" i="2" a="1"/>
  <c r="J189" i="2" a="1"/>
  <c r="K83" i="2" a="1"/>
  <c r="J168" i="2" a="1"/>
  <c r="F243" i="2" a="1"/>
  <c r="H249" i="2" a="1"/>
  <c r="F262" i="2" a="1"/>
  <c r="F242" i="2" a="1"/>
  <c r="I144" i="2" a="1"/>
  <c r="K89" i="2" a="1"/>
  <c r="L239" i="2" a="1"/>
  <c r="J32" i="2" a="1"/>
  <c r="L96" i="2" a="1"/>
  <c r="U21" i="2" a="1"/>
  <c r="H11" i="2" a="1"/>
  <c r="L258" i="2" a="1"/>
  <c r="L142" i="2" a="1"/>
  <c r="U4" i="2" a="1"/>
  <c r="H81" i="2" a="1"/>
  <c r="R22" i="2" a="1"/>
  <c r="F182" i="2" a="1"/>
  <c r="G265" i="2" a="1"/>
  <c r="I26" i="2" a="1"/>
  <c r="G120" i="2" a="1"/>
  <c r="K32" i="2" a="1"/>
  <c r="Q4" i="2" a="1"/>
  <c r="G129" i="2" a="1"/>
  <c r="F164" i="2" a="1"/>
  <c r="J45" i="2" a="1"/>
  <c r="H57" i="2" a="1"/>
  <c r="H201" i="2" a="1"/>
  <c r="J165" i="2" a="1"/>
  <c r="F206" i="2" a="1"/>
  <c r="H158" i="2" a="1"/>
  <c r="L177" i="2" a="1"/>
  <c r="J84" i="2" a="1"/>
  <c r="H238" i="2" a="1"/>
  <c r="I247" i="2" a="1"/>
  <c r="I33" i="2" a="1"/>
  <c r="G141" i="2" a="1"/>
  <c r="K230" i="2" a="1"/>
  <c r="F270" i="2" a="1"/>
  <c r="I79" i="2" a="1"/>
  <c r="G14" i="2" a="1"/>
  <c r="F35" i="2" a="1"/>
  <c r="I123" i="2" a="1"/>
  <c r="H129" i="2" a="1"/>
  <c r="L235" i="2" a="1"/>
  <c r="H217" i="2" a="1"/>
  <c r="V13" i="2" a="1"/>
  <c r="F32" i="2" a="1"/>
  <c r="K84" i="2" a="1"/>
  <c r="L115" i="2" a="1"/>
  <c r="F1" i="2" a="1"/>
  <c r="I108" i="2" a="1"/>
  <c r="J126" i="2" a="1"/>
  <c r="G18" i="2" a="1"/>
  <c r="J64" i="2" a="1"/>
  <c r="I264" i="2" a="1"/>
  <c r="K88" i="2" a="1"/>
  <c r="J217" i="2" a="1"/>
  <c r="I140" i="2" a="1"/>
  <c r="L184" i="2" a="1"/>
  <c r="K255" i="2" a="1"/>
  <c r="J131" i="2" a="1"/>
  <c r="J264" i="2" a="1"/>
  <c r="L21" i="2" a="1"/>
  <c r="G221" i="2" a="1"/>
  <c r="H224" i="2" a="1"/>
  <c r="H29" i="2" a="1"/>
  <c r="L234" i="2" a="1"/>
  <c r="H100" i="2" a="1"/>
  <c r="H262" i="2" a="1"/>
  <c r="H83" i="2" a="1"/>
  <c r="K37" i="2" a="1"/>
  <c r="F85" i="2" a="1"/>
  <c r="L200" i="2" a="1"/>
  <c r="L2" i="2" a="1"/>
  <c r="H130" i="2" a="1"/>
  <c r="F94" i="2" a="1"/>
  <c r="L82" i="2" a="1"/>
  <c r="F99" i="2" a="1"/>
  <c r="F118" i="2" a="1"/>
  <c r="K39" i="2" a="1"/>
  <c r="J102" i="2" a="1"/>
  <c r="I245" i="2" a="1"/>
  <c r="I62" i="2" a="1"/>
  <c r="K87" i="2" a="1"/>
  <c r="L154" i="2" a="1"/>
  <c r="L165" i="2" a="1"/>
  <c r="F185" i="2" a="1"/>
  <c r="G89" i="2" a="1"/>
  <c r="J263" i="2" a="1"/>
  <c r="J11" i="2" a="1"/>
  <c r="K167" i="2" a="1"/>
  <c r="F247" i="2" a="1"/>
  <c r="U7" i="2" a="1"/>
  <c r="G50" i="2" a="1"/>
  <c r="I63" i="2" a="1"/>
  <c r="G147" i="2" a="1"/>
  <c r="K196" i="2" a="1"/>
  <c r="F225" i="2" a="1"/>
  <c r="I36" i="2" a="1"/>
  <c r="G59" i="2" a="1"/>
  <c r="L102" i="2" a="1"/>
  <c r="H254" i="2" a="1"/>
  <c r="G143" i="2" a="1"/>
  <c r="J195" i="2" a="1"/>
  <c r="R12" i="2" a="1"/>
  <c r="J237" i="2" a="1"/>
  <c r="F159" i="2" a="1"/>
  <c r="K106" i="2" a="1"/>
  <c r="L238" i="2" a="1"/>
  <c r="G125" i="2" a="1"/>
  <c r="K231" i="2" a="1"/>
  <c r="J29" i="2" a="1"/>
  <c r="L130" i="2" a="1"/>
  <c r="F195" i="2" a="1"/>
  <c r="K130" i="2" a="1"/>
  <c r="L182" i="2" a="1"/>
  <c r="F115" i="2" a="1"/>
  <c r="F12" i="2" a="1"/>
  <c r="K223" i="2" a="1"/>
  <c r="L180" i="2" a="1"/>
  <c r="K26" i="2" a="1"/>
  <c r="J146" i="2" a="1"/>
  <c r="G170" i="2" a="1"/>
  <c r="H177" i="2" a="1"/>
  <c r="I175" i="2" a="1"/>
  <c r="F200" i="2" a="1"/>
  <c r="F126" i="2" a="1"/>
  <c r="K28" i="2" a="1"/>
  <c r="F257" i="2" a="1"/>
  <c r="K251" i="2" a="1"/>
  <c r="L97" i="2" a="1"/>
  <c r="I149" i="2" a="1"/>
  <c r="J208" i="2" a="1"/>
  <c r="K12" i="2" a="1"/>
  <c r="G229" i="2" a="1"/>
  <c r="H13" i="2" a="1"/>
  <c r="L181" i="2" a="1"/>
  <c r="G245" i="2" a="1"/>
  <c r="F148" i="2" a="1"/>
  <c r="K240" i="2" a="1"/>
  <c r="G169" i="2" a="1"/>
  <c r="L90" i="2" a="1"/>
  <c r="F180" i="2" a="1"/>
  <c r="I114" i="2" a="1"/>
  <c r="G56" i="2" a="1"/>
  <c r="J26" i="2" a="1"/>
  <c r="F8" i="2" a="1"/>
  <c r="G268" i="2" a="1"/>
  <c r="F47" i="2" a="1"/>
  <c r="G210" i="2" a="1"/>
  <c r="I54" i="2" a="1"/>
  <c r="L173" i="2" a="1"/>
  <c r="I174" i="2" a="1"/>
  <c r="L81" i="2" a="1"/>
  <c r="G72" i="2" a="1"/>
  <c r="J16" i="2" a="1"/>
  <c r="H153" i="2" a="1"/>
  <c r="K97" i="2" a="1"/>
  <c r="J122" i="2" a="1"/>
  <c r="G99" i="2" a="1"/>
  <c r="J172" i="2" a="1"/>
  <c r="L53" i="2" a="1"/>
  <c r="G190" i="2" a="1"/>
  <c r="J27" i="2" a="1"/>
  <c r="I228" i="2" a="1"/>
  <c r="L39" i="2" a="1"/>
  <c r="G115" i="2" a="1"/>
  <c r="R3" i="2" a="1"/>
  <c r="L35" i="2" a="1"/>
  <c r="F23" i="2" a="1"/>
  <c r="I216" i="2" a="1"/>
  <c r="L57" i="2" a="1"/>
  <c r="L38" i="2" a="1"/>
  <c r="L106" i="2" a="1"/>
  <c r="K212" i="2" a="1"/>
  <c r="L233" i="2" a="1"/>
  <c r="K148" i="2" a="1"/>
  <c r="J227" i="2" a="1"/>
  <c r="H61" i="2" a="1"/>
  <c r="F91" i="2" a="1"/>
  <c r="H194" i="2" a="1"/>
  <c r="I38" i="2" a="1"/>
  <c r="G67" i="2" a="1"/>
  <c r="G60" i="2" a="1"/>
  <c r="F150" i="2" a="1"/>
  <c r="I46" i="2" a="1"/>
  <c r="K153" i="2" a="1"/>
  <c r="H64" i="2" a="1"/>
  <c r="L125" i="2" a="1"/>
  <c r="J256" i="2" a="1"/>
  <c r="H132" i="2" a="1"/>
  <c r="I210" i="2" a="1"/>
  <c r="H156" i="2" a="1"/>
  <c r="Q3" i="2" a="1"/>
  <c r="I201" i="2" a="1"/>
  <c r="G22" i="2" a="1"/>
  <c r="J53" i="2" a="1"/>
  <c r="K8" i="2" a="1"/>
  <c r="J171" i="2" a="1"/>
  <c r="G3" i="2" a="1"/>
  <c r="J170" i="2" a="1"/>
  <c r="I260" i="2" a="1"/>
  <c r="I99" i="2" a="1"/>
  <c r="I180" i="2" a="1"/>
  <c r="Q27" i="2" a="1"/>
  <c r="H160" i="2" a="1"/>
  <c r="G247" i="2" a="1"/>
  <c r="I248" i="2" a="1"/>
  <c r="J36" i="2" a="1"/>
  <c r="L171" i="2" a="1"/>
  <c r="L20" i="2" a="1"/>
  <c r="K259" i="2" a="1"/>
  <c r="F135" i="2" a="1"/>
  <c r="V7" i="2" a="1"/>
  <c r="H258" i="2" a="1"/>
  <c r="H250" i="2" a="1"/>
  <c r="Q12" i="2" a="1"/>
  <c r="V10" i="2" a="1"/>
  <c r="K127" i="2" a="1"/>
  <c r="J54" i="2" a="1"/>
  <c r="K13" i="2" a="1"/>
  <c r="J97" i="2" a="1"/>
  <c r="I50" i="2" a="1"/>
  <c r="J156" i="2" a="1"/>
  <c r="S7" i="2" a="1"/>
  <c r="L95" i="2" a="1"/>
  <c r="J135" i="2" a="1"/>
  <c r="J259" i="2" a="1"/>
  <c r="S14" i="2" a="1"/>
  <c r="U24" i="2" a="1"/>
  <c r="K175" i="2" a="1"/>
  <c r="J132" i="2" a="1"/>
  <c r="S6" i="2" a="1"/>
  <c r="Q13" i="2" a="1"/>
  <c r="L259" i="2" a="1"/>
  <c r="I69" i="2" a="1"/>
  <c r="I269" i="2" a="1"/>
  <c r="K149" i="2" a="1"/>
  <c r="K166" i="2" a="1"/>
  <c r="G71" i="2" a="1"/>
  <c r="F201" i="2" a="1"/>
  <c r="H113" i="2" a="1"/>
  <c r="K207" i="2" a="1"/>
  <c r="J50" i="2" a="1"/>
  <c r="R9" i="2" a="1"/>
  <c r="L204" i="2" a="1"/>
  <c r="J180" i="2" a="1"/>
  <c r="T4" i="2" a="1"/>
  <c r="T22" i="2" a="1"/>
  <c r="J134" i="2" a="1"/>
  <c r="G104" i="2" a="1"/>
  <c r="V8" i="2" a="1"/>
  <c r="G150" i="2" a="1"/>
  <c r="R27" i="2" a="1"/>
  <c r="L54" i="2" a="1"/>
  <c r="F73" i="2" a="1"/>
  <c r="J12" i="2" a="1"/>
  <c r="J222" i="2" a="1"/>
  <c r="H164" i="2" a="1"/>
  <c r="K98" i="2" a="1"/>
  <c r="I74" i="2" a="1"/>
  <c r="K113" i="2" a="1"/>
  <c r="G262" i="2" a="1"/>
  <c r="J9" i="2" a="1"/>
  <c r="I125" i="2" a="1"/>
  <c r="G133" i="2" a="1"/>
  <c r="K41" i="2" a="1"/>
  <c r="L12" i="2" a="1"/>
  <c r="H39" i="2" a="1"/>
  <c r="K55" i="2" a="1"/>
  <c r="K107" i="2" a="1"/>
  <c r="L143" i="2" a="1"/>
  <c r="G260" i="2" a="1"/>
  <c r="H263" i="2" a="1"/>
  <c r="S24" i="2" a="1"/>
  <c r="T25" i="2" a="1"/>
  <c r="I266" i="2" a="1"/>
  <c r="J192" i="2" a="1"/>
  <c r="L220" i="2" a="1"/>
  <c r="I267" i="2" a="1"/>
  <c r="F104" i="2" a="1"/>
  <c r="F258" i="2" a="1"/>
  <c r="H208" i="2" a="1"/>
  <c r="T14" i="2" a="1"/>
  <c r="H174" i="2" a="1"/>
  <c r="J83" i="2" a="1"/>
  <c r="K43" i="2" a="1"/>
  <c r="I90" i="2" a="1"/>
  <c r="F62" i="2" a="1"/>
  <c r="F154" i="2" a="1"/>
  <c r="I110" i="2" a="1"/>
  <c r="L94" i="2" a="1"/>
  <c r="H169" i="2" a="1"/>
  <c r="I56" i="2" a="1"/>
  <c r="F139" i="2" a="1"/>
  <c r="K115" i="2" a="1"/>
  <c r="I204" i="2" a="1"/>
  <c r="J199" i="2" a="1"/>
  <c r="G175" i="2" a="1"/>
  <c r="J89" i="2" a="1"/>
  <c r="G215" i="2" a="1"/>
  <c r="F223" i="2" a="1"/>
  <c r="K49" i="2" a="1"/>
  <c r="R11" i="2" a="1"/>
  <c r="I81" i="2" a="1"/>
  <c r="F205" i="2" a="1"/>
  <c r="F157" i="2" a="1"/>
  <c r="G217" i="2" a="1"/>
  <c r="F116" i="2" a="1"/>
  <c r="L15" i="2" a="1"/>
  <c r="K3" i="2" a="1"/>
  <c r="K31" i="2" a="1"/>
  <c r="G244" i="2" a="1"/>
  <c r="F6" i="2" a="1"/>
  <c r="I43" i="2" a="1"/>
  <c r="S12" i="2" a="1"/>
  <c r="L48" i="2" a="1"/>
  <c r="J49" i="2" a="1"/>
  <c r="J143" i="2" a="1"/>
  <c r="J260" i="2" a="1"/>
  <c r="R30" i="2" a="1"/>
  <c r="I150" i="2" a="1"/>
  <c r="G116" i="2" a="1"/>
  <c r="K99" i="2" a="1"/>
  <c r="F37" i="2" a="1"/>
  <c r="I70" i="2" a="1"/>
  <c r="L63" i="2" a="1"/>
  <c r="J154" i="2" a="1"/>
  <c r="H193" i="2" a="1"/>
  <c r="I232" i="2" a="1"/>
  <c r="L28" i="2" a="1"/>
  <c r="H118" i="2" a="1"/>
  <c r="K92" i="2" a="1"/>
  <c r="I233" i="2" a="1"/>
  <c r="J123" i="2" a="1"/>
  <c r="K264" i="2" a="1"/>
  <c r="G257" i="2" a="1"/>
  <c r="I196" i="2" a="1"/>
  <c r="I122" i="2" a="1"/>
  <c r="K5" i="2" a="1"/>
  <c r="F239" i="2" a="1"/>
  <c r="F125" i="2" a="1"/>
  <c r="H233" i="2" a="1"/>
  <c r="I91" i="2" a="1"/>
  <c r="I230" i="2" a="1"/>
  <c r="L89" i="2" a="1"/>
  <c r="L164" i="2" a="1"/>
  <c r="K135" i="2" a="1"/>
  <c r="L172" i="2" a="1"/>
  <c r="J66" i="2" a="1"/>
  <c r="I89" i="2" a="1"/>
  <c r="G39" i="2" a="1"/>
  <c r="U14" i="2" a="1"/>
  <c r="I158" i="2" a="1"/>
  <c r="F56" i="2" a="1"/>
  <c r="L230" i="2" a="1"/>
  <c r="I211" i="2" a="1"/>
  <c r="I113" i="2" a="1"/>
  <c r="G139" i="2" a="1"/>
  <c r="K200" i="2" a="1"/>
  <c r="F231" i="2" a="1"/>
  <c r="L219" i="2" a="1"/>
  <c r="G110" i="2" a="1"/>
  <c r="I224" i="2" a="1"/>
  <c r="F127" i="2" a="1"/>
  <c r="K248" i="2" a="1"/>
  <c r="L116" i="2" a="1"/>
  <c r="H157" i="2" a="1"/>
  <c r="H19" i="2" a="1"/>
  <c r="G130" i="2" a="1"/>
  <c r="H23" i="2" a="1"/>
  <c r="K254" i="2" a="1"/>
  <c r="G167" i="2" a="1"/>
  <c r="H75" i="2" a="1"/>
  <c r="H189" i="2" a="1"/>
  <c r="I176" i="2" a="1"/>
  <c r="F16" i="2" a="1"/>
  <c r="J136" i="2" a="1"/>
  <c r="G62" i="2" a="1"/>
  <c r="G8" i="2" a="1"/>
  <c r="L13" i="2" a="1"/>
  <c r="K211" i="2" a="1"/>
  <c r="G35" i="2" a="1"/>
  <c r="L249" i="2" a="1"/>
  <c r="L157" i="2" a="1"/>
  <c r="I23" i="2" a="1"/>
  <c r="I259" i="2" a="1"/>
  <c r="K68" i="2" a="1"/>
  <c r="Q14" i="2" a="1"/>
  <c r="L174" i="2" a="1"/>
  <c r="H127" i="2" a="1"/>
  <c r="J181" i="2" a="1"/>
  <c r="L225" i="2" a="1"/>
  <c r="V20" i="2" a="1"/>
  <c r="G136" i="2" a="1"/>
  <c r="K121" i="2" a="1"/>
  <c r="I219" i="2" a="1"/>
  <c r="G27" i="2" a="1"/>
  <c r="H25" i="2" a="1"/>
  <c r="I236" i="2" a="1"/>
  <c r="F208" i="2" a="1"/>
  <c r="H133" i="2" a="1"/>
  <c r="I40" i="2" a="1"/>
  <c r="L43" i="2" a="1"/>
  <c r="H111" i="2" a="1"/>
  <c r="F220" i="2" a="1"/>
  <c r="G107" i="2" a="1"/>
  <c r="K204" i="2" a="1"/>
  <c r="F71" i="2" a="1"/>
  <c r="J153" i="2" a="1"/>
  <c r="U27" i="2" a="1"/>
  <c r="G63" i="2" a="1"/>
  <c r="G88" i="2" a="1"/>
  <c r="G123" i="2" a="1"/>
  <c r="K33" i="2" a="1"/>
  <c r="F255" i="2" a="1"/>
  <c r="G158" i="2" a="1"/>
  <c r="R13" i="2" a="1"/>
  <c r="G184" i="2" a="1"/>
  <c r="U22" i="2" a="1"/>
  <c r="K246" i="2" a="1"/>
  <c r="J204" i="2" a="1"/>
  <c r="J257" i="2" a="1"/>
  <c r="F7" i="2" a="1"/>
  <c r="T7" i="2" a="1"/>
  <c r="G223" i="2" a="1"/>
  <c r="F3" i="2" a="1"/>
  <c r="L270" i="2" a="1"/>
  <c r="L98" i="2" a="1"/>
  <c r="G252" i="2" a="1"/>
  <c r="G224" i="2" a="1"/>
  <c r="F36" i="2" a="1"/>
  <c r="K225" i="2" a="1"/>
  <c r="K229" i="2" a="1"/>
  <c r="H54" i="2" a="1"/>
  <c r="H33" i="2" a="1"/>
  <c r="K256" i="2" a="1"/>
  <c r="J144" i="2" a="1"/>
  <c r="G156" i="2" a="1"/>
  <c r="I94" i="2" a="1"/>
  <c r="G264" i="2" a="1"/>
  <c r="R26" i="2" a="1"/>
  <c r="L44" i="2" a="1"/>
  <c r="H149" i="2" a="1"/>
  <c r="J77" i="2" a="1"/>
  <c r="H28" i="2" a="1"/>
  <c r="F158" i="2" a="1"/>
  <c r="G90" i="2" a="1"/>
  <c r="G124" i="2" a="1"/>
  <c r="L163" i="2" a="1"/>
  <c r="V2" i="2" a="1"/>
  <c r="K227" i="2" a="1"/>
  <c r="J58" i="2" a="1"/>
  <c r="G183" i="2" a="1"/>
  <c r="K253" i="2" a="1"/>
  <c r="I103" i="2" a="1"/>
  <c r="J68" i="2" a="1"/>
  <c r="K249" i="2" a="1"/>
  <c r="F256" i="2" a="1"/>
  <c r="H56" i="2" a="1"/>
  <c r="J118" i="2" a="1"/>
  <c r="H18" i="2" a="1"/>
  <c r="I119" i="2" a="1"/>
  <c r="J55" i="2" a="1"/>
  <c r="F110" i="2" a="1"/>
  <c r="I118" i="2" a="1"/>
  <c r="K198" i="2" a="1"/>
  <c r="G41" i="2" a="1"/>
  <c r="G29" i="2" a="1"/>
  <c r="T24" i="2" a="1"/>
  <c r="K110" i="2" a="1"/>
  <c r="G239" i="2" a="1"/>
  <c r="F20" i="2" a="1"/>
  <c r="T15" i="2" a="1"/>
  <c r="F252" i="2" a="1"/>
  <c r="G112" i="2" a="1"/>
  <c r="F9" i="2" a="1"/>
  <c r="I8" i="2" a="1"/>
  <c r="J152" i="2" a="1"/>
  <c r="G113" i="2" a="1"/>
  <c r="I121" i="2" a="1"/>
  <c r="L5" i="2" a="1"/>
  <c r="G261" i="2" a="1"/>
  <c r="G118" i="2" a="1"/>
  <c r="K197" i="2" a="1"/>
  <c r="L128" i="2" a="1"/>
  <c r="L191" i="2" a="1"/>
  <c r="J236" i="2" a="1"/>
  <c r="H7" i="2" a="1"/>
  <c r="F26" i="2" a="1"/>
  <c r="G182" i="2" a="1"/>
  <c r="G103" i="2" a="1"/>
  <c r="F13" i="2" a="1"/>
  <c r="K216" i="2" a="1"/>
  <c r="K112" i="2" a="1"/>
  <c r="I18" i="2" a="1"/>
  <c r="G91" i="2" a="1"/>
  <c r="G211" i="2" a="1"/>
  <c r="J4" i="2" a="1"/>
  <c r="V27" i="2" a="1"/>
  <c r="H225" i="2" a="1"/>
  <c r="F30" i="2" a="1"/>
  <c r="F14" i="2" a="1"/>
  <c r="H269" i="2" a="1"/>
  <c r="K182" i="2" a="1"/>
  <c r="G232" i="2" a="1"/>
  <c r="J241" i="2" a="1"/>
  <c r="I234" i="2" a="1"/>
  <c r="K252" i="2" a="1"/>
  <c r="G138" i="2" a="1"/>
  <c r="I115" i="2" a="1"/>
  <c r="Q10" i="2" a="1"/>
  <c r="K17" i="2" a="1"/>
  <c r="L229" i="2" a="1"/>
  <c r="L159" i="2" a="1"/>
  <c r="I78" i="2" a="1"/>
  <c r="J59" i="2" a="1"/>
  <c r="K138" i="2" a="1"/>
  <c r="F166" i="2" a="1"/>
  <c r="F75" i="2" a="1"/>
  <c r="K9" i="2" a="1"/>
  <c r="L56" i="2" a="1"/>
  <c r="J186" i="2" a="1"/>
  <c r="G194" i="2" a="1"/>
  <c r="J200" i="2" a="1"/>
  <c r="I141" i="2" a="1"/>
  <c r="F65" i="2" a="1"/>
  <c r="H218" i="2" a="1"/>
  <c r="T17" i="2" a="1"/>
  <c r="L58" i="2" a="1"/>
  <c r="K50" i="2" a="1"/>
  <c r="H264" i="2" a="1"/>
  <c r="J182" i="2" a="1"/>
  <c r="H120" i="2" a="1"/>
  <c r="I252" i="2" a="1"/>
  <c r="J105" i="2" a="1"/>
  <c r="V29" i="2" a="1"/>
  <c r="I37" i="2" a="1"/>
  <c r="J223" i="2" a="1"/>
  <c r="J19" i="2" a="1"/>
  <c r="F216" i="2" a="1"/>
  <c r="L120" i="2" a="1"/>
  <c r="I6" i="2" a="1"/>
  <c r="F89" i="2" a="1"/>
  <c r="H108" i="2" a="1"/>
  <c r="L40" i="2" a="1"/>
  <c r="K93" i="2" a="1"/>
  <c r="K133" i="2" a="1"/>
  <c r="F193" i="2" a="1"/>
  <c r="F269" i="2" a="1"/>
  <c r="J173" i="2" a="1"/>
  <c r="F15" i="2" a="1"/>
  <c r="L213" i="2" a="1"/>
  <c r="L136" i="2" a="1"/>
  <c r="L245" i="2" a="1"/>
  <c r="I72" i="2" a="1"/>
  <c r="Q30" i="2" a="1"/>
  <c r="J8" i="2" a="1"/>
  <c r="J160" i="2" a="1"/>
  <c r="F67" i="2" a="1"/>
  <c r="J109" i="2" a="1"/>
  <c r="F183" i="2" a="1"/>
  <c r="H168" i="2" a="1"/>
  <c r="K187" i="2" a="1"/>
  <c r="K142" i="2" a="1"/>
  <c r="I80" i="2" a="1"/>
  <c r="J107" i="2" a="1"/>
  <c r="L126" i="2" a="1"/>
  <c r="G5" i="2" a="1"/>
  <c r="J216" i="2" a="1"/>
  <c r="F145" i="2" a="1"/>
  <c r="F128" i="2" a="1"/>
  <c r="G208" i="2" a="1"/>
  <c r="Q8" i="2" a="1"/>
  <c r="H9" i="2" a="1"/>
  <c r="H161" i="2" a="1"/>
  <c r="I213" i="2" a="1"/>
  <c r="H101" i="2" a="1"/>
  <c r="I217" i="2" a="1"/>
  <c r="L8" i="2" a="1"/>
  <c r="J147" i="2" a="1"/>
  <c r="H152" i="2" a="1"/>
  <c r="I107" i="2" a="1"/>
  <c r="I205" i="2" a="1"/>
  <c r="L31" i="2" a="1"/>
  <c r="I263" i="2" a="1"/>
  <c r="K7" i="2" a="1"/>
  <c r="H115" i="2" a="1"/>
  <c r="I85" i="2" a="1"/>
  <c r="L123" i="2" a="1"/>
  <c r="I67" i="2" a="1"/>
  <c r="J120" i="2" a="1"/>
  <c r="K72" i="2" a="1"/>
  <c r="L218" i="2" a="1"/>
  <c r="H211" i="2" a="1"/>
  <c r="G109" i="2" a="1"/>
  <c r="K69" i="2" a="1"/>
  <c r="L222" i="2" a="1"/>
  <c r="L209" i="2" a="1"/>
  <c r="K77" i="2" a="1"/>
  <c r="J176" i="2" a="1"/>
  <c r="L113" i="2" a="1"/>
  <c r="J28" i="2" a="1"/>
  <c r="G178" i="2" a="1"/>
  <c r="L92" i="2" a="1"/>
  <c r="G13" i="2" a="1"/>
  <c r="G202" i="2" a="1"/>
  <c r="I255" i="2" a="1"/>
  <c r="H134" i="2" a="1"/>
  <c r="R20" i="2" a="1"/>
  <c r="G46" i="2" a="1"/>
  <c r="I31" i="2" a="1"/>
  <c r="F215" i="2" a="1"/>
  <c r="I60" i="2" a="1"/>
  <c r="J51" i="2" a="1"/>
  <c r="K154" i="2" a="1"/>
  <c r="K85" i="2" a="1"/>
  <c r="I250" i="2" a="1"/>
  <c r="L227" i="2" a="1"/>
  <c r="I132" i="2" a="1"/>
  <c r="G197" i="2" a="1"/>
  <c r="I237" i="2" a="1"/>
  <c r="J80" i="2" a="1"/>
  <c r="L269" i="2" a="1"/>
  <c r="J129" i="2" a="1"/>
  <c r="F45" i="2" a="1"/>
  <c r="H38" i="2" a="1"/>
  <c r="V18" i="2" a="1"/>
  <c r="F90" i="2" a="1"/>
  <c r="H236" i="2" a="1"/>
  <c r="H268" i="2" a="1"/>
  <c r="L99" i="2" a="1"/>
  <c r="L55" i="2" a="1"/>
  <c r="K56" i="2" a="1"/>
  <c r="I136" i="2" a="1"/>
  <c r="K44" i="2" a="1"/>
  <c r="I167" i="2" a="1"/>
  <c r="I235" i="2" a="1"/>
  <c r="G105" i="2" a="1"/>
  <c r="I170" i="2" a="1"/>
  <c r="K18" i="2" a="1"/>
  <c r="H150" i="2" a="1"/>
  <c r="V26" i="2" a="1"/>
  <c r="V3" i="2" a="1"/>
  <c r="L37" i="2" a="1"/>
  <c r="J24" i="2" a="1"/>
  <c r="G161" i="2" a="1"/>
  <c r="L4" i="2" a="1"/>
  <c r="K60" i="2" a="1"/>
  <c r="L70" i="2" a="1"/>
  <c r="S25" i="2" a="1"/>
  <c r="H60" i="2" a="1"/>
  <c r="G111" i="2" a="1"/>
  <c r="K265" i="2" a="1"/>
  <c r="K66" i="2" a="1"/>
  <c r="L207" i="2" a="1"/>
  <c r="G76" i="2" a="1"/>
  <c r="H8" i="2" a="1"/>
  <c r="I195" i="2" a="1"/>
  <c r="K48" i="2" a="1"/>
  <c r="J70" i="2" a="1"/>
  <c r="H10" i="2" a="1"/>
  <c r="F236" i="2" a="1"/>
  <c r="I55" i="2" a="1"/>
  <c r="T29" i="2" a="1"/>
  <c r="F194" i="2" a="1"/>
  <c r="K105" i="2" a="1"/>
  <c r="U3" i="2" a="1"/>
  <c r="K118" i="2" a="1"/>
  <c r="F54" i="2" a="1"/>
  <c r="F165" i="2" a="1"/>
  <c r="L45" i="2" a="1"/>
  <c r="K181" i="2" a="1"/>
  <c r="H209" i="2" a="1"/>
  <c r="F254" i="2" a="1"/>
  <c r="L65" i="2" a="1"/>
  <c r="Q26" i="2" a="1"/>
  <c r="H36" i="2" a="1"/>
  <c r="J225" i="2" a="1"/>
  <c r="I96" i="2" a="1"/>
  <c r="J251" i="2" a="1"/>
  <c r="H102" i="2" a="1"/>
  <c r="I172" i="2" a="1"/>
  <c r="K195" i="2" a="1"/>
  <c r="G248" i="2" a="1"/>
  <c r="G218" i="2" a="1"/>
  <c r="J252" i="2" a="1"/>
  <c r="G1" i="2" a="1"/>
  <c r="G189" i="2" a="1"/>
  <c r="T20" i="2" a="1"/>
  <c r="G226" i="2" a="1"/>
  <c r="L169" i="2" a="1"/>
  <c r="F250" i="2" a="1"/>
  <c r="K205" i="2" a="1"/>
  <c r="L22" i="2" a="1"/>
  <c r="I256" i="2" a="1"/>
  <c r="H121" i="2" a="1"/>
  <c r="J86" i="2" a="1"/>
  <c r="K109" i="2" a="1"/>
  <c r="I22" i="2" a="1"/>
  <c r="K125" i="2" a="1"/>
  <c r="K73" i="2" a="1"/>
  <c r="J31" i="2" a="1"/>
  <c r="L250" i="2" a="1"/>
  <c r="I17" i="2" a="1"/>
  <c r="F34" i="2" a="1"/>
  <c r="H12" i="2" a="1"/>
  <c r="G54" i="2" a="1"/>
  <c r="U2" i="2" a="1"/>
  <c r="U9" i="2" a="1"/>
  <c r="J119" i="2" a="1"/>
  <c r="L30" i="2" a="1"/>
  <c r="L251" i="2" a="1"/>
  <c r="H270" i="2" a="1"/>
  <c r="H175" i="2" a="1"/>
  <c r="L160" i="2" a="1"/>
  <c r="L110" i="2" a="1"/>
  <c r="K258" i="2" a="1"/>
  <c r="J166" i="2" a="1"/>
  <c r="G200" i="2" a="1"/>
  <c r="G16" i="2" a="1"/>
  <c r="G74" i="2" a="1"/>
  <c r="J158" i="2" a="1"/>
  <c r="G66" i="2" a="1"/>
  <c r="K36" i="2" a="1"/>
  <c r="J44" i="2" a="1"/>
  <c r="L197" i="2" a="1"/>
  <c r="J33" i="2" a="1"/>
  <c r="Q15" i="2" a="1"/>
  <c r="K191" i="2" a="1"/>
  <c r="G79" i="2" a="1"/>
  <c r="F2" i="2" a="1"/>
  <c r="L262" i="2" a="1"/>
  <c r="H234" i="2" a="1"/>
  <c r="K76" i="2" a="1"/>
  <c r="F248" i="2" a="1"/>
  <c r="L72" i="2" a="1"/>
  <c r="G250" i="2" a="1"/>
  <c r="L46" i="2" a="1"/>
  <c r="S22" i="2" a="1"/>
  <c r="J115" i="2" a="1"/>
  <c r="J39" i="2" a="1"/>
  <c r="K199" i="2" a="1"/>
  <c r="J161" i="2" a="1"/>
  <c r="J98" i="2" a="1"/>
  <c r="V1" i="2" a="1"/>
  <c r="G20" i="2" a="1"/>
  <c r="S11" i="2" a="1"/>
  <c r="L265" i="2" a="1"/>
  <c r="J247" i="2" a="1"/>
  <c r="I225" i="2" a="1"/>
  <c r="T13" i="2" a="1"/>
  <c r="F229" i="2" a="1"/>
  <c r="K171" i="2" a="1"/>
  <c r="J121" i="2" a="1"/>
  <c r="K34" i="2" a="1"/>
  <c r="I186" i="2" a="1"/>
  <c r="F24" i="2" a="1"/>
  <c r="K27" i="2" a="1"/>
  <c r="F107" i="2" a="1"/>
  <c r="U19" i="2" a="1"/>
  <c r="F171" i="2" a="1"/>
  <c r="L205" i="2" a="1"/>
  <c r="V22" i="2" a="1"/>
  <c r="I147" i="2" a="1"/>
  <c r="H159" i="2" a="1"/>
  <c r="H69" i="2" a="1"/>
  <c r="J101" i="2" a="1"/>
  <c r="K266" i="2" a="1"/>
  <c r="K169" i="2" a="1"/>
  <c r="I48" i="2" a="1"/>
  <c r="I14" i="2" a="1"/>
  <c r="J218" i="2" a="1"/>
  <c r="F51" i="2" a="1"/>
  <c r="J157" i="2" a="1"/>
  <c r="H44" i="2" a="1"/>
  <c r="G176" i="2" a="1"/>
  <c r="L3" i="2" a="1"/>
  <c r="G205" i="2" a="1"/>
  <c r="I4" i="2" a="1"/>
  <c r="J207" i="2" a="1"/>
  <c r="L86" i="2" a="1"/>
  <c r="K215" i="2" a="1"/>
  <c r="F76" i="2" a="1"/>
  <c r="L49" i="2" a="1"/>
  <c r="I246" i="2" a="1"/>
  <c r="G153" i="2" a="1"/>
  <c r="F50" i="2" a="1"/>
  <c r="J232" i="2" a="1"/>
  <c r="F44" i="2" a="1"/>
  <c r="I162" i="2" a="1"/>
  <c r="L67" i="2" a="1"/>
  <c r="F146" i="2" a="1"/>
  <c r="L66" i="2" a="1"/>
  <c r="L145" i="2" a="1"/>
  <c r="F88" i="2" a="1"/>
  <c r="I184" i="2" a="1"/>
  <c r="G179" i="2" a="1"/>
  <c r="K129" i="2" a="1"/>
  <c r="G73" i="2" a="1"/>
  <c r="K184" i="2" a="1"/>
  <c r="J46" i="2" a="1"/>
  <c r="K62" i="2" a="1"/>
  <c r="J14" i="2" a="1"/>
  <c r="G52" i="2" a="1"/>
  <c r="F213" i="2" a="1"/>
  <c r="I191" i="2" a="1"/>
  <c r="F246" i="2" a="1"/>
  <c r="F259" i="2" a="1"/>
  <c r="F93" i="2" a="1"/>
  <c r="G204" i="2" a="1"/>
  <c r="I194" i="2" a="1"/>
  <c r="H22" i="2" a="1"/>
  <c r="F173" i="2" a="1"/>
  <c r="G201" i="2" a="1"/>
  <c r="Q23" i="2" a="1"/>
  <c r="I270" i="2" a="1"/>
  <c r="K15" i="2" a="1"/>
  <c r="K152" i="2" a="1"/>
  <c r="J230" i="2" a="1"/>
  <c r="H223" i="2" a="1"/>
  <c r="I223" i="2" a="1"/>
  <c r="I87" i="2" a="1"/>
  <c r="U28" i="2" a="1"/>
  <c r="F184" i="2" a="1"/>
  <c r="I163" i="2" a="1"/>
  <c r="U10" i="2" a="1"/>
  <c r="G186" i="2" a="1"/>
  <c r="J60" i="2" a="1"/>
  <c r="S4" i="2" a="1"/>
  <c r="I185" i="2" a="1"/>
  <c r="L23" i="2" a="1"/>
  <c r="H135" i="2" a="1"/>
  <c r="G128" i="2" a="1"/>
  <c r="G24" i="2" a="1"/>
  <c r="K194" i="2" a="1"/>
  <c r="F253" i="2" a="1"/>
  <c r="H66" i="2" a="1"/>
  <c r="K269" i="2" a="1"/>
  <c r="H197" i="2" a="1"/>
  <c r="F132" i="2" a="1"/>
  <c r="V30" i="2" a="1"/>
  <c r="H16" i="2" a="1"/>
  <c r="V21" i="2" a="1"/>
  <c r="I29" i="2" a="1"/>
  <c r="K117" i="2" a="1"/>
  <c r="K145" i="2" a="1"/>
  <c r="I27" i="2" a="1"/>
  <c r="F265" i="2" a="1"/>
  <c r="I112" i="2" a="1"/>
  <c r="L268" i="2" a="1"/>
  <c r="G162" i="2" a="1"/>
  <c r="K108" i="2" a="1"/>
  <c r="H255" i="2" a="1"/>
  <c r="H122" i="2" a="1"/>
  <c r="F86" i="2" a="1"/>
  <c r="F105" i="2" a="1"/>
  <c r="G119" i="2" a="1"/>
  <c r="L168" i="2" a="1"/>
  <c r="J10" i="2" a="1"/>
  <c r="J62" i="2" a="1"/>
  <c r="H90" i="2" a="1"/>
  <c r="H205" i="2" a="1"/>
  <c r="H266" i="2" a="1"/>
  <c r="L176" i="2" a="1"/>
  <c r="F222" i="2" a="1"/>
  <c r="J2" i="2" a="1"/>
  <c r="H74" i="2" a="1"/>
  <c r="J37" i="2" a="1"/>
  <c r="L215" i="2" a="1"/>
  <c r="H165" i="2" a="1"/>
  <c r="G256" i="2" a="1"/>
  <c r="G255" i="2" a="1"/>
  <c r="I117" i="2" a="1"/>
  <c r="F237" i="2" a="1"/>
  <c r="K239" i="2" a="1"/>
  <c r="K226" i="2" a="1"/>
  <c r="K242" i="2" a="1"/>
  <c r="L240" i="2" a="1"/>
  <c r="F178" i="2" a="1"/>
  <c r="G64" i="2" a="1"/>
  <c r="F187" i="2" a="1"/>
  <c r="K193" i="2" a="1"/>
  <c r="I160" i="2" a="1"/>
  <c r="F129" i="2" a="1"/>
  <c r="K61" i="2" a="1"/>
  <c r="G181" i="2" a="1"/>
  <c r="J78" i="2" a="1"/>
  <c r="G17" i="2" a="1"/>
  <c r="K131" i="2" a="1"/>
  <c r="T8" i="2" a="1"/>
  <c r="J215" i="2" a="1"/>
  <c r="J226" i="2" a="1"/>
  <c r="Q7" i="2" a="1"/>
  <c r="I222" i="2" a="1"/>
  <c r="J76" i="2" a="1"/>
  <c r="K51" i="2" a="1"/>
  <c r="K228" i="2" a="1"/>
  <c r="I208" i="2" a="1"/>
  <c r="F179" i="2" a="1"/>
  <c r="F82" i="2" a="1"/>
  <c r="L243" i="2" a="1"/>
  <c r="G61" i="2" a="1"/>
  <c r="L85" i="2" a="1"/>
  <c r="I15" i="2" a="1"/>
  <c r="K156" i="2" a="1"/>
  <c r="K174" i="2" a="1"/>
  <c r="V5" i="2" a="1"/>
  <c r="L100" i="2" a="1"/>
  <c r="F63" i="2" a="1"/>
  <c r="F38" i="2" a="1"/>
  <c r="G144" i="2" a="1"/>
  <c r="G78" i="2" a="1"/>
  <c r="G259" i="2" a="1"/>
  <c r="H219" i="2" a="1"/>
  <c r="I188" i="2" a="1"/>
  <c r="L26" i="2" a="1"/>
  <c r="F241" i="2" a="1"/>
  <c r="L166" i="2" a="1"/>
  <c r="R24" i="2" a="1"/>
  <c r="F55" i="2" a="1"/>
  <c r="F240" i="2" a="1"/>
  <c r="L152" i="2" a="1"/>
  <c r="U8" i="2" a="1"/>
  <c r="I214" i="2" a="1"/>
  <c r="G94" i="2" a="1"/>
  <c r="L137" i="2" a="1"/>
  <c r="I13" i="2" a="1"/>
  <c r="K35" i="2" a="1"/>
  <c r="J52" i="2" a="1"/>
  <c r="U16" i="2" a="1"/>
  <c r="J167" i="2" a="1"/>
  <c r="K40" i="2" a="1"/>
  <c r="J238" i="2" a="1"/>
  <c r="G37" i="2" a="1"/>
  <c r="L148" i="2" a="1"/>
  <c r="K247" i="2" a="1"/>
  <c r="G23" i="2" a="1"/>
  <c r="F78" i="2" a="1"/>
  <c r="K137" i="2" a="1"/>
  <c r="U29" i="2" a="1"/>
  <c r="G230" i="2" a="1"/>
  <c r="Q11" i="2" a="1"/>
  <c r="J71" i="2" a="1"/>
  <c r="L211" i="2" a="1"/>
  <c r="V23" i="2" a="1"/>
  <c r="K104" i="2" a="1"/>
  <c r="T21" i="2" a="1"/>
  <c r="I212" i="2" a="1"/>
  <c r="L18" i="2" a="1"/>
  <c r="L108" i="2" a="1"/>
  <c r="F226" i="2" a="1"/>
  <c r="G213" i="2" a="1"/>
  <c r="G225" i="2" a="1"/>
  <c r="F61" i="2" a="1"/>
  <c r="G258" i="2" a="1"/>
  <c r="J203" i="2" a="1"/>
  <c r="I173" i="2" a="1"/>
  <c r="J38" i="2" a="1"/>
  <c r="K95" i="2" a="1"/>
  <c r="G249" i="2" a="1"/>
  <c r="L267" i="2" a="1"/>
  <c r="K11" i="2" a="1"/>
  <c r="H125" i="2" a="1"/>
  <c r="K38" i="2" a="1"/>
  <c r="L32" i="2" a="1"/>
  <c r="I182" i="2" a="1"/>
  <c r="I168" i="2" a="1"/>
  <c r="K217" i="2" a="1"/>
  <c r="L76" i="2" a="1"/>
  <c r="G121" i="2" a="1"/>
  <c r="K120" i="2" a="1"/>
  <c r="J177" i="2" a="1"/>
  <c r="L121" i="2" a="1"/>
  <c r="K126" i="2" a="1"/>
  <c r="J63" i="2" a="1"/>
  <c r="K65" i="2" a="1"/>
  <c r="J22" i="2" a="1"/>
  <c r="G241" i="2" a="1"/>
  <c r="V4" i="2" a="1"/>
  <c r="F143" i="2" a="1"/>
  <c r="S26" i="2" a="1"/>
  <c r="I66" i="2" a="1"/>
  <c r="J69" i="2" a="1"/>
  <c r="F21" i="2" a="1"/>
  <c r="J163" i="2" a="1"/>
  <c r="J267" i="2" a="1"/>
  <c r="K179" i="2" a="1"/>
  <c r="K70" i="2" a="1"/>
  <c r="K90" i="2" a="1"/>
  <c r="J197" i="2" a="1"/>
  <c r="H146" i="2" a="1"/>
  <c r="F58" i="2" a="1"/>
  <c r="Q2" i="2" a="1"/>
  <c r="I71" i="2" a="1"/>
  <c r="J244" i="2" a="1"/>
  <c r="H221" i="2" a="1"/>
  <c r="S17" i="2" a="1"/>
  <c r="J57" i="2" a="1"/>
  <c r="Q16" i="2" a="1"/>
  <c r="K165" i="2" a="1"/>
  <c r="R29" i="2" a="1"/>
  <c r="H124" i="2" a="1"/>
  <c r="H245" i="2" a="1"/>
  <c r="L138" i="2" a="1"/>
  <c r="G11" i="2" a="1"/>
  <c r="F218" i="2" a="1"/>
  <c r="U17" i="2" a="1"/>
  <c r="G30" i="2" a="1"/>
  <c r="J3" i="2" a="1"/>
  <c r="K208" i="2" a="1"/>
  <c r="I220" i="2" a="1"/>
  <c r="F39" i="2" a="1"/>
  <c r="H267" i="2" a="1"/>
  <c r="I226" i="2" a="1"/>
  <c r="J7" i="2" a="1"/>
  <c r="F18" i="2" a="1"/>
  <c r="I179" i="2" a="1"/>
  <c r="L183" i="2" a="1"/>
  <c r="I145" i="2" a="1"/>
  <c r="L161" i="2" a="1"/>
  <c r="H59" i="2" a="1"/>
  <c r="K237" i="2" a="1"/>
  <c r="G42" i="2" a="1"/>
  <c r="L11" i="2" a="1"/>
  <c r="I251" i="2" a="1"/>
  <c r="J72" i="2" a="1"/>
  <c r="K74" i="2" a="1"/>
  <c r="J265" i="2" a="1"/>
  <c r="G92" i="2" a="1"/>
  <c r="L25" i="2" a="1"/>
  <c r="K238" i="2" a="1"/>
  <c r="F137" i="2" a="1"/>
  <c r="V24" i="2" a="1"/>
  <c r="F266" i="2" a="1"/>
  <c r="G185" i="2" a="1"/>
  <c r="K245" i="2" a="1"/>
  <c r="G7" i="2" a="1"/>
  <c r="F207" i="2" a="1"/>
  <c r="F46" i="2" a="1"/>
  <c r="F77" i="2" a="1"/>
  <c r="L246" i="2" a="1"/>
  <c r="F233" i="2" a="1"/>
  <c r="H73" i="2" a="1"/>
  <c r="H117" i="2" a="1"/>
  <c r="F140" i="2" a="1"/>
  <c r="K159" i="2" a="1"/>
  <c r="L133" i="2" a="1"/>
  <c r="L27" i="2" a="1"/>
  <c r="R15" i="2" a="1"/>
  <c r="L114" i="2" a="1"/>
  <c r="H246" i="2" a="1"/>
  <c r="I183" i="2" a="1"/>
  <c r="K190" i="2" a="1"/>
  <c r="H232" i="2" a="1"/>
  <c r="J250" i="2" a="1"/>
  <c r="J178" i="2" a="1"/>
  <c r="L107" i="2" a="1"/>
  <c r="J124" i="2" a="1"/>
  <c r="G212" i="2" a="1"/>
  <c r="J174" i="2" a="1"/>
  <c r="J87" i="2" a="1"/>
  <c r="J30" i="2" a="1"/>
  <c r="G57" i="2" a="1"/>
  <c r="I51" i="2" a="1"/>
  <c r="I221" i="2" a="1"/>
  <c r="H237" i="2" a="1"/>
  <c r="I120" i="2" a="1"/>
  <c r="K263" i="2" a="1"/>
  <c r="H215" i="2" a="1"/>
  <c r="G163" i="2" a="1"/>
  <c r="H151" i="2" a="1"/>
  <c r="R19" i="2" a="1"/>
  <c r="G134" i="2" a="1"/>
  <c r="L93" i="2" a="1"/>
  <c r="F41" i="2" a="1"/>
  <c r="K82" i="2" a="1"/>
  <c r="F119" i="2" a="1"/>
  <c r="G159" i="2" a="1"/>
  <c r="J111" i="2" a="1"/>
  <c r="L117" i="2" a="1"/>
  <c r="H84" i="2" a="1"/>
  <c r="L105" i="2" a="1"/>
  <c r="J162" i="2" a="1"/>
  <c r="J262" i="2" a="1"/>
  <c r="H148" i="2" a="1"/>
  <c r="G148" i="2" a="1"/>
  <c r="G270" i="2" a="1"/>
  <c r="G97" i="2" a="1"/>
  <c r="G83" i="2" a="1"/>
  <c r="I187" i="2" a="1"/>
  <c r="I244" i="2" a="1"/>
  <c r="I169" i="2" a="1"/>
  <c r="J187" i="2" a="1"/>
  <c r="G165" i="2" a="1"/>
  <c r="G196" i="2" a="1"/>
  <c r="K260" i="2" a="1"/>
  <c r="L79" i="2" a="1"/>
  <c r="G38" i="2" a="1"/>
  <c r="R4" i="2" a="1"/>
  <c r="F108" i="2" a="1"/>
  <c r="L206" i="2" a="1"/>
  <c r="H202" i="2" a="1"/>
  <c r="L34" i="2" a="1"/>
  <c r="J190" i="2" a="1"/>
  <c r="K47" i="2" a="1"/>
  <c r="J159" i="2" a="1"/>
  <c r="G234" i="2" a="1"/>
  <c r="F260" i="2" a="1"/>
  <c r="I116" i="2" a="1"/>
  <c r="H42" i="2" a="1"/>
  <c r="L61" i="2" a="1"/>
  <c r="J179" i="2" a="1"/>
  <c r="H41" i="2" a="1"/>
  <c r="G4" i="2" a="1"/>
  <c r="H212" i="2" a="1"/>
  <c r="I143" i="2" a="1"/>
  <c r="J85" i="2" a="1"/>
  <c r="R18" i="2" a="1"/>
  <c r="G19" i="2" a="1"/>
  <c r="G164" i="2" a="1"/>
  <c r="U23" i="2" a="1"/>
  <c r="J221" i="2" a="1"/>
  <c r="L232" i="2" a="1"/>
  <c r="K162" i="2" a="1"/>
  <c r="S1" i="2" a="1"/>
  <c r="H196" i="2" a="1"/>
  <c r="L167" i="2" a="1"/>
  <c r="L252" i="2" a="1"/>
  <c r="F66" i="2" a="1"/>
  <c r="G236" i="2" a="1"/>
  <c r="I153" i="2" a="1"/>
  <c r="K16" i="2" a="1"/>
  <c r="I238" i="2" a="1"/>
  <c r="I171" i="2" a="1"/>
  <c r="I11" i="2" a="1"/>
  <c r="F70" i="2" a="1"/>
  <c r="K209" i="2" a="1"/>
  <c r="J56" i="2" a="1"/>
  <c r="F188" i="2" a="1"/>
  <c r="G12" i="2" a="1"/>
  <c r="J113" i="2" a="1"/>
  <c r="H116" i="2" a="1"/>
  <c r="L42" i="2" a="1"/>
  <c r="G188" i="2" a="1"/>
  <c r="G40" i="2" a="1"/>
  <c r="Q5" i="2" a="1"/>
  <c r="L127" i="2" a="1"/>
  <c r="I243" i="2" a="1"/>
  <c r="K146" i="2" a="1"/>
  <c r="F149" i="2" a="1"/>
  <c r="J266" i="2" a="1"/>
  <c r="F219" i="2" a="1"/>
  <c r="L189" i="2" a="1"/>
  <c r="L80" i="2" a="1"/>
  <c r="H131" i="2" a="1"/>
  <c r="I253" i="2" a="1"/>
  <c r="I192" i="2" a="1"/>
  <c r="J6" i="2" a="1"/>
  <c r="H89" i="2" a="1"/>
  <c r="H257" i="2" a="1"/>
  <c r="L131" i="2" a="1"/>
  <c r="R17" i="2" a="1"/>
  <c r="I92" i="2" a="1"/>
  <c r="K58" i="2" a="1"/>
  <c r="V14" i="2" a="1"/>
  <c r="G231" i="2" a="1"/>
  <c r="F175" i="2" a="1"/>
  <c r="L210" i="2" a="1"/>
  <c r="K176" i="2" a="1"/>
  <c r="L264" i="2" a="1"/>
  <c r="K59" i="2" a="1"/>
  <c r="I254" i="2" a="1"/>
  <c r="J268" i="2" a="1"/>
  <c r="J245" i="2" a="1"/>
  <c r="K91" i="2" a="1"/>
  <c r="R6" i="2" a="1"/>
  <c r="J92" i="2" a="1"/>
  <c r="L150" i="2" a="1"/>
  <c r="H256" i="2" a="1"/>
  <c r="K42" i="2" a="1"/>
  <c r="U30" i="2" a="1"/>
  <c r="S23" i="2" a="1"/>
  <c r="K57" i="2" a="1"/>
  <c r="G65" i="2" a="1"/>
  <c r="J18" i="2" a="1"/>
  <c r="F152" i="2" a="1"/>
  <c r="I261" i="2" a="1"/>
  <c r="G96" i="2" a="1"/>
  <c r="K4" i="2" a="1"/>
  <c r="J1" i="2" a="1"/>
  <c r="F204" i="2" a="1"/>
  <c r="J91" i="2" a="1"/>
  <c r="L119" i="2" a="1"/>
  <c r="L71" i="2" a="1"/>
  <c r="G45" i="2" a="1"/>
  <c r="J93" i="2" a="1"/>
  <c r="I2" i="2" a="1"/>
  <c r="L256" i="2" a="1"/>
  <c r="K161" i="2" a="1"/>
  <c r="I16" i="2" a="1"/>
  <c r="K234" i="2" a="1"/>
  <c r="J209" i="2" a="1"/>
  <c r="I45" i="2" a="1"/>
  <c r="H21" i="2" a="1"/>
  <c r="H30" i="2" a="1"/>
  <c r="H40" i="2" a="1"/>
  <c r="L139" i="2" a="1"/>
  <c r="F196" i="2" a="1"/>
  <c r="U6" i="2" a="1"/>
  <c r="L146" i="2" a="1"/>
  <c r="F170" i="2" a="1"/>
  <c r="I178" i="2" a="1"/>
  <c r="H26" i="2" a="1"/>
  <c r="H214" i="2" a="1"/>
  <c r="H62" i="2" a="1"/>
  <c r="F102" i="2" a="1"/>
  <c r="L261" i="2" a="1"/>
  <c r="I265" i="2" a="1"/>
  <c r="Q21" i="2" a="1"/>
  <c r="J117" i="2" a="1"/>
  <c r="L60" i="2" a="1"/>
  <c r="J43" i="2" a="1"/>
  <c r="L199" i="2" a="1"/>
  <c r="H109" i="2" a="1"/>
  <c r="F202" i="2" a="1"/>
  <c r="H198" i="2" a="1"/>
  <c r="H34" i="2" a="1"/>
  <c r="V17" i="2" a="1"/>
  <c r="G242" i="2" a="1"/>
  <c r="G44" i="2" a="1"/>
  <c r="L188" i="2" a="1"/>
  <c r="K134" i="2" a="1"/>
  <c r="S10" i="2" a="1"/>
  <c r="J212" i="2" a="1"/>
  <c r="I57" i="2" a="1"/>
  <c r="H251" i="2" a="1"/>
  <c r="H15" i="2" a="1"/>
  <c r="L263" i="2" a="1"/>
  <c r="Q1" i="2" a="1"/>
  <c r="L202" i="2" a="1"/>
  <c r="I202" i="2" a="1"/>
  <c r="K183" i="2" a="1"/>
  <c r="S5" i="2" a="1"/>
  <c r="G87" i="2" a="1"/>
  <c r="L134" i="2" a="1"/>
  <c r="I25" i="2" a="1"/>
  <c r="K64" i="2" a="1"/>
  <c r="G207" i="2" a="1"/>
  <c r="I133" i="2" a="1"/>
  <c r="F43" i="2" a="1"/>
  <c r="J253" i="2" a="1"/>
  <c r="J231" i="2" a="1"/>
  <c r="S19" i="2" a="1"/>
  <c r="G43" i="2" a="1"/>
  <c r="G154" i="2" a="1"/>
  <c r="F19" i="2" a="1"/>
  <c r="G253" i="2" a="1"/>
  <c r="G81" i="2" a="1"/>
  <c r="H70" i="2" a="1"/>
  <c r="I19" i="2" a="1"/>
  <c r="H107" i="2" a="1"/>
  <c r="H176" i="2" a="1"/>
  <c r="I93" i="2" a="1"/>
  <c r="J191" i="2" a="1"/>
  <c r="F156" i="2" a="1"/>
  <c r="H220" i="2" a="1"/>
  <c r="T30" i="2" a="1"/>
  <c r="H235" i="2" a="1"/>
  <c r="G82" i="2" a="1"/>
  <c r="I200" i="2" a="1"/>
  <c r="I34" i="2" a="1"/>
  <c r="H207" i="2" a="1"/>
  <c r="G75" i="2" a="1"/>
  <c r="I109" i="2" a="1"/>
  <c r="J188" i="2" a="1"/>
  <c r="J25" i="2" a="1"/>
  <c r="S21" i="2" a="1"/>
  <c r="L84" i="2" a="1"/>
  <c r="T27" i="2" a="1"/>
  <c r="F111" i="2" a="1"/>
  <c r="H239" i="2" a="1"/>
  <c r="F212" i="2" a="1"/>
  <c r="I77" i="2" a="1"/>
  <c r="J114" i="2" a="1"/>
  <c r="S29" i="2" a="1"/>
  <c r="J210" i="2" a="1"/>
  <c r="G70" i="2" a="1"/>
  <c r="I104" i="2" a="1"/>
  <c r="K24" i="2" a="1"/>
  <c r="G220" i="2" a="1"/>
  <c r="F211" i="2" a="1"/>
  <c r="L29" i="2" a="1"/>
  <c r="L221" i="2" a="1"/>
  <c r="J130" i="2" a="1"/>
  <c r="T18" i="2" a="1"/>
  <c r="S27" i="2" a="1"/>
  <c r="V28" i="2" a="1"/>
  <c r="I137" i="2" a="1"/>
  <c r="F133" i="2" a="1"/>
  <c r="F261" i="2" a="1"/>
  <c r="F191" i="2" a="1"/>
  <c r="I177" i="2" a="1"/>
  <c r="L1" i="2" a="1"/>
  <c r="I97" i="2" a="1"/>
  <c r="F167" i="2" a="1"/>
  <c r="G26" i="2" a="1"/>
  <c r="J246" i="2" a="1"/>
  <c r="L266" i="2" a="1"/>
  <c r="I12" i="2" a="1"/>
  <c r="H105" i="2" a="1"/>
  <c r="I166" i="2" a="1"/>
  <c r="K214" i="2" a="1"/>
  <c r="G33" i="2" a="1"/>
  <c r="R5" i="2" a="1"/>
  <c r="J125" i="2" a="1"/>
  <c r="J47" i="2" a="1"/>
  <c r="G191" i="2" a="1"/>
  <c r="K210" i="2" a="1"/>
  <c r="H72" i="2" a="1"/>
  <c r="G47" i="2" a="1"/>
  <c r="H248" i="2" a="1"/>
  <c r="K172" i="2" a="1"/>
  <c r="F228" i="2" a="1"/>
  <c r="G173" i="2" a="1"/>
  <c r="I239" i="2" a="1"/>
  <c r="I42" i="2" a="1"/>
  <c r="J169" i="2" a="1"/>
  <c r="F136" i="2" a="1"/>
  <c r="F172" i="2" a="1"/>
  <c r="F17" i="2" a="1"/>
  <c r="G9" i="2" a="1"/>
  <c r="H114" i="2" a="1"/>
  <c r="K144" i="2" a="1"/>
  <c r="L253" i="2" a="1"/>
  <c r="L62" i="2" a="1"/>
  <c r="F251" i="2" a="1"/>
  <c r="G49" i="2" a="1"/>
  <c r="J175" i="2" a="1"/>
  <c r="F130" i="2" a="1"/>
  <c r="I20" i="2" a="1"/>
  <c r="K6" i="2" a="1"/>
  <c r="I240" i="2" a="1"/>
  <c r="F134" i="2" a="1"/>
  <c r="F198" i="2" a="1"/>
  <c r="J233" i="2" a="1"/>
  <c r="R8" i="2" a="1"/>
  <c r="G160" i="2" a="1"/>
  <c r="J94" i="2" a="1"/>
  <c r="K116" i="2" a="1"/>
  <c r="H55" i="2" a="1"/>
  <c r="H144" i="2" a="1"/>
  <c r="Q18" i="2" a="1"/>
  <c r="I88" i="2" a="1"/>
  <c r="S8" i="2" a="1"/>
  <c r="G222" i="2" a="1"/>
  <c r="T28" i="2" a="1"/>
  <c r="I106" i="2" a="1"/>
  <c r="J90" i="2" a="1"/>
  <c r="H247" i="2" a="1"/>
  <c r="Q24" i="2" a="1"/>
  <c r="K186" i="2" a="1"/>
  <c r="G238" i="2" a="1"/>
  <c r="F122" i="2" a="1"/>
  <c r="G168" i="2" a="1"/>
  <c r="K71" i="2" a="1"/>
  <c r="H167" i="2" a="1"/>
  <c r="I102" i="2" a="1"/>
  <c r="K262" i="2" a="1"/>
  <c r="H71" i="2" a="1"/>
  <c r="T9" i="2" a="1"/>
  <c r="K143" i="2" a="1"/>
  <c r="K151" i="2" a="1"/>
  <c r="F174" i="2" a="1"/>
  <c r="J205" i="2" a="1"/>
  <c r="H58" i="2" a="1"/>
  <c r="L104" i="2" a="1"/>
  <c r="L158" i="2" a="1"/>
  <c r="F95" i="2" a="1"/>
  <c r="L196" i="2" a="1"/>
  <c r="J193" i="2" a="1"/>
  <c r="R23" i="2" a="1"/>
  <c r="H180" i="2" a="1"/>
  <c r="I215" i="2" a="1"/>
  <c r="H253" i="2" a="1"/>
  <c r="I75" i="2" a="1"/>
  <c r="L132" i="2" a="1"/>
  <c r="L50" i="2" a="1"/>
  <c r="L87" i="2" a="1"/>
  <c r="L124" i="2" a="1"/>
  <c r="H43" i="2" a="1"/>
  <c r="I44" i="2" a="1"/>
  <c r="K86" i="2" a="1"/>
  <c r="K103" i="2" a="1"/>
  <c r="L59" i="2" a="1"/>
  <c r="L144" i="2" a="1"/>
  <c r="F224" i="2" a="1"/>
  <c r="H172" i="2" a="1"/>
  <c r="F68" i="2" a="1"/>
  <c r="G126" i="2" a="1"/>
  <c r="S16" i="2" a="1"/>
  <c r="L244" i="2" a="1"/>
  <c r="F160" i="2" a="1"/>
  <c r="H143" i="2" a="1"/>
  <c r="U20" i="2" a="1"/>
  <c r="K132" i="2" a="1"/>
  <c r="V25" i="2" a="1"/>
  <c r="S2" i="2" a="1"/>
  <c r="L7" i="2" a="1"/>
  <c r="K270" i="2" a="1"/>
  <c r="J206" i="2" a="1"/>
  <c r="H200" i="2" a="1"/>
  <c r="I82" i="2" a="1"/>
  <c r="F98" i="2" a="1"/>
  <c r="G214" i="2" a="1"/>
  <c r="F120" i="2" a="1"/>
  <c r="K261" i="2" a="1"/>
  <c r="U26" i="2" a="1"/>
  <c r="I139" i="2" a="1"/>
  <c r="L175" i="2" a="1"/>
  <c r="F163" i="2" a="1"/>
  <c r="F101" i="2" a="1"/>
  <c r="J254" i="2" a="1"/>
  <c r="G251" i="2" a="1"/>
  <c r="F162" i="2" a="1"/>
  <c r="K136" i="2" a="1"/>
  <c r="H204" i="2" a="1"/>
  <c r="K19" i="2" a="1"/>
  <c r="I198" i="2" a="1"/>
  <c r="F230" i="2" a="1"/>
  <c r="H104" i="2" a="1"/>
  <c r="F227" i="2" a="1"/>
  <c r="H155" i="2" a="1"/>
  <c r="R7" i="2" a="1"/>
  <c r="J142" i="2" a="1"/>
  <c r="G180" i="2" a="1"/>
  <c r="K119" i="2" a="1"/>
  <c r="H80" i="2" a="1"/>
  <c r="I181" i="2" a="1"/>
  <c r="L14" i="2" a="1"/>
  <c r="T11" i="2" a="1"/>
  <c r="I41" i="2" a="1"/>
  <c r="V19" i="2" a="1"/>
  <c r="I197" i="2" a="1"/>
  <c r="I164" i="2" a="1"/>
  <c r="T12" i="2" a="1"/>
  <c r="F5" i="2" a="1"/>
  <c r="H126" i="2" a="1"/>
  <c r="I262" i="2" a="1"/>
  <c r="I161" i="2" a="1"/>
  <c r="L51" i="2" a="1"/>
  <c r="I131" i="2" a="1"/>
  <c r="K241" i="2" a="1"/>
  <c r="L151" i="2" a="1"/>
  <c r="I101" i="2" a="1"/>
  <c r="L226" i="2" a="1"/>
  <c r="I257" i="2" a="1"/>
  <c r="F267" i="2" a="1"/>
  <c r="H31" i="2" a="1"/>
  <c r="T6" i="2" a="1"/>
  <c r="H173" i="2" a="1"/>
  <c r="F190" i="2" a="1"/>
  <c r="J41" i="2" a="1"/>
  <c r="L247" i="2" a="1"/>
  <c r="L17" i="2" a="1"/>
  <c r="K218" i="2" a="1"/>
  <c r="L214" i="2" a="1"/>
  <c r="K75" i="2" a="1"/>
  <c r="J79" i="2" a="1"/>
  <c r="G85" i="2" a="1"/>
  <c r="K189" i="2" a="1"/>
  <c r="H206" i="2" a="1"/>
  <c r="K123" i="2" a="1"/>
  <c r="J184" i="2" a="1"/>
  <c r="J34" i="2" a="1"/>
  <c r="K170" i="2" a="1"/>
  <c r="F121" i="2" a="1"/>
  <c r="L112" i="2" a="1"/>
  <c r="I28" i="2" a="1"/>
  <c r="H112" i="2" a="1"/>
  <c r="U18" i="2" a="1"/>
  <c r="G198" i="2" a="1"/>
  <c r="Q19" i="2" a="1"/>
  <c r="K100" i="2" a="1"/>
  <c r="J185" i="2" a="1"/>
  <c r="K267" i="2" a="1"/>
  <c r="U25" i="2" a="1"/>
  <c r="AQ12" i="2" l="1"/>
  <c r="AR67" i="2"/>
  <c r="AM15" i="2"/>
  <c r="AO70" i="2"/>
  <c r="AP15" i="2"/>
  <c r="AN67" i="2"/>
  <c r="AL12" i="2"/>
  <c r="BE37" i="2"/>
  <c r="BC9" i="2"/>
  <c r="BC20" i="2"/>
  <c r="BC17" i="2"/>
  <c r="BF25" i="2"/>
  <c r="BD2" i="2"/>
  <c r="BC2" i="2"/>
  <c r="BC36" i="2"/>
  <c r="BF8" i="2"/>
  <c r="BD23" i="2"/>
  <c r="BD24" i="2"/>
  <c r="BC27" i="2"/>
  <c r="BC43" i="2"/>
  <c r="BE34" i="2"/>
  <c r="BE41" i="2"/>
  <c r="BC5" i="2"/>
  <c r="BC25" i="2"/>
  <c r="BF43" i="2"/>
  <c r="BD22" i="2"/>
  <c r="BC16" i="2"/>
  <c r="BF32" i="2"/>
  <c r="BD4" i="2"/>
  <c r="BF44" i="2"/>
  <c r="BC33" i="2"/>
  <c r="BC23" i="2"/>
  <c r="BD13" i="2"/>
  <c r="BD36" i="2"/>
  <c r="BC42" i="2"/>
  <c r="BC29" i="2"/>
  <c r="BD19" i="2"/>
  <c r="BF19" i="2"/>
  <c r="BE35" i="2"/>
  <c r="BC35" i="2"/>
  <c r="BE24" i="2"/>
  <c r="BC24" i="2"/>
  <c r="BF42" i="2"/>
  <c r="BD42" i="2"/>
  <c r="BF33" i="2"/>
  <c r="BD33" i="2"/>
  <c r="BE3" i="2"/>
  <c r="BC3" i="2"/>
  <c r="BE11" i="2"/>
  <c r="BC11" i="2"/>
  <c r="BD21" i="2"/>
  <c r="BF21" i="2"/>
  <c r="BF18" i="2"/>
  <c r="BD18" i="2"/>
  <c r="BD10" i="2"/>
  <c r="BF10" i="2"/>
  <c r="BC28" i="2"/>
  <c r="BE28" i="2"/>
  <c r="BC13" i="2"/>
  <c r="BD41" i="2"/>
  <c r="BE30" i="2"/>
  <c r="BC30" i="2"/>
  <c r="BD15" i="2"/>
  <c r="BF15" i="2"/>
  <c r="BE40" i="2"/>
  <c r="BC15" i="2"/>
  <c r="BE15" i="2"/>
  <c r="BF11" i="2"/>
  <c r="BD11" i="2"/>
  <c r="BE14" i="2"/>
  <c r="BC14" i="2"/>
  <c r="BD17" i="2"/>
  <c r="BE45" i="2"/>
  <c r="BC6" i="2"/>
  <c r="BC12" i="2"/>
  <c r="BE12" i="2"/>
  <c r="BF28" i="2"/>
  <c r="BD45" i="2"/>
  <c r="BC4" i="2"/>
  <c r="BF40" i="2"/>
  <c r="BD40" i="2"/>
  <c r="BC18" i="2"/>
  <c r="BF6" i="2"/>
  <c r="BC21" i="2"/>
  <c r="BE44" i="2"/>
  <c r="BF5" i="2"/>
  <c r="BF34" i="2"/>
  <c r="BD34" i="2"/>
  <c r="BF46" i="2"/>
  <c r="BD46" i="2"/>
  <c r="BD20" i="2"/>
  <c r="BD35" i="2"/>
  <c r="BD3" i="2"/>
  <c r="BE31" i="2"/>
  <c r="BC31" i="2"/>
  <c r="BF39" i="2"/>
  <c r="BD39" i="2"/>
  <c r="BF7" i="2"/>
  <c r="BD7" i="2"/>
  <c r="BF27" i="2"/>
  <c r="BD27" i="2"/>
  <c r="BF38" i="2"/>
  <c r="BD38" i="2"/>
  <c r="BF30" i="2"/>
  <c r="BD30" i="2"/>
  <c r="BD9" i="2"/>
  <c r="BF9" i="2"/>
  <c r="BE10" i="2"/>
  <c r="BC10" i="2"/>
  <c r="BF29" i="2"/>
  <c r="BD29" i="2"/>
  <c r="BF37" i="2"/>
  <c r="BD37" i="2"/>
  <c r="BC32" i="2"/>
  <c r="BC38" i="2"/>
  <c r="BE38" i="2"/>
  <c r="BC39" i="2"/>
  <c r="BE39" i="2"/>
  <c r="BC8" i="2"/>
  <c r="BE26" i="2"/>
  <c r="BC26" i="2"/>
  <c r="BC22" i="2"/>
  <c r="BF14" i="2"/>
  <c r="BD14" i="2"/>
  <c r="BD16" i="2"/>
  <c r="BF26" i="2"/>
  <c r="BE46" i="2"/>
  <c r="BC46" i="2"/>
  <c r="BD12" i="2"/>
  <c r="BE7" i="2"/>
  <c r="BD31" i="2"/>
  <c r="BF31" i="2"/>
  <c r="BC19" i="2"/>
  <c r="BE19" i="2"/>
  <c r="AS67" i="2"/>
  <c r="AS12" i="2"/>
  <c r="U25" i="2"/>
  <c r="K267" i="2"/>
  <c r="J185" i="2"/>
  <c r="K100" i="2"/>
  <c r="Q19" i="2"/>
  <c r="G198" i="2"/>
  <c r="U18" i="2"/>
  <c r="H112" i="2"/>
  <c r="I28" i="2"/>
  <c r="L112" i="2"/>
  <c r="F121" i="2"/>
  <c r="K170" i="2"/>
  <c r="J34" i="2"/>
  <c r="J184" i="2"/>
  <c r="K123" i="2"/>
  <c r="H206" i="2"/>
  <c r="K189" i="2"/>
  <c r="G85" i="2"/>
  <c r="J79" i="2"/>
  <c r="K75" i="2"/>
  <c r="L214" i="2"/>
  <c r="K218" i="2"/>
  <c r="L17" i="2"/>
  <c r="L247" i="2"/>
  <c r="J41" i="2"/>
  <c r="F190" i="2"/>
  <c r="H173" i="2"/>
  <c r="T6" i="2"/>
  <c r="H31" i="2"/>
  <c r="F267" i="2"/>
  <c r="I257" i="2"/>
  <c r="L226" i="2"/>
  <c r="I101" i="2"/>
  <c r="L151" i="2"/>
  <c r="K241" i="2"/>
  <c r="I131" i="2"/>
  <c r="L51" i="2"/>
  <c r="I161" i="2"/>
  <c r="I262" i="2"/>
  <c r="H126" i="2"/>
  <c r="F5" i="2"/>
  <c r="T12" i="2"/>
  <c r="I164" i="2"/>
  <c r="I197" i="2"/>
  <c r="V19" i="2"/>
  <c r="I41" i="2"/>
  <c r="T11" i="2"/>
  <c r="L14" i="2"/>
  <c r="I181" i="2"/>
  <c r="H80" i="2"/>
  <c r="K119" i="2"/>
  <c r="G180" i="2"/>
  <c r="J142" i="2"/>
  <c r="R7" i="2"/>
  <c r="H155" i="2"/>
  <c r="F227" i="2"/>
  <c r="H104" i="2"/>
  <c r="F230" i="2"/>
  <c r="I198" i="2"/>
  <c r="K19" i="2"/>
  <c r="H204" i="2"/>
  <c r="K136" i="2"/>
  <c r="F162" i="2"/>
  <c r="G251" i="2"/>
  <c r="J254" i="2"/>
  <c r="F101" i="2"/>
  <c r="F163" i="2"/>
  <c r="L175" i="2"/>
  <c r="I139" i="2"/>
  <c r="U26" i="2"/>
  <c r="K261" i="2"/>
  <c r="F120" i="2"/>
  <c r="G214" i="2"/>
  <c r="F98" i="2"/>
  <c r="I82" i="2"/>
  <c r="H200" i="2"/>
  <c r="J206" i="2"/>
  <c r="K270" i="2"/>
  <c r="L7" i="2"/>
  <c r="S2" i="2"/>
  <c r="V25" i="2"/>
  <c r="K132" i="2"/>
  <c r="U20" i="2"/>
  <c r="H143" i="2"/>
  <c r="F160" i="2"/>
  <c r="L244" i="2"/>
  <c r="S16" i="2"/>
  <c r="G126" i="2"/>
  <c r="F68" i="2"/>
  <c r="H172" i="2"/>
  <c r="F224" i="2"/>
  <c r="L144" i="2"/>
  <c r="L59" i="2"/>
  <c r="K103" i="2"/>
  <c r="K86" i="2"/>
  <c r="I44" i="2"/>
  <c r="H43" i="2"/>
  <c r="L124" i="2"/>
  <c r="L87" i="2"/>
  <c r="L50" i="2"/>
  <c r="L132" i="2"/>
  <c r="I75" i="2"/>
  <c r="H253" i="2"/>
  <c r="I215" i="2"/>
  <c r="H180" i="2"/>
  <c r="R23" i="2"/>
  <c r="J193" i="2"/>
  <c r="L196" i="2"/>
  <c r="F95" i="2"/>
  <c r="L158" i="2"/>
  <c r="L104" i="2"/>
  <c r="H58" i="2"/>
  <c r="J205" i="2"/>
  <c r="F174" i="2"/>
  <c r="K151" i="2"/>
  <c r="K143" i="2"/>
  <c r="T9" i="2"/>
  <c r="H71" i="2"/>
  <c r="K262" i="2"/>
  <c r="I102" i="2"/>
  <c r="H167" i="2"/>
  <c r="K71" i="2"/>
  <c r="G168" i="2"/>
  <c r="F122" i="2"/>
  <c r="G238" i="2"/>
  <c r="K186" i="2"/>
  <c r="Q24" i="2"/>
  <c r="H247" i="2"/>
  <c r="J90" i="2"/>
  <c r="I106" i="2"/>
  <c r="T28" i="2"/>
  <c r="G222" i="2"/>
  <c r="S8" i="2"/>
  <c r="I88" i="2"/>
  <c r="Q18" i="2"/>
  <c r="H144" i="2"/>
  <c r="H55" i="2"/>
  <c r="K116" i="2"/>
  <c r="J94" i="2"/>
  <c r="G160" i="2"/>
  <c r="R8" i="2"/>
  <c r="J233" i="2"/>
  <c r="F198" i="2"/>
  <c r="F134" i="2"/>
  <c r="I240" i="2"/>
  <c r="K6" i="2"/>
  <c r="I20" i="2"/>
  <c r="F130" i="2"/>
  <c r="J175" i="2"/>
  <c r="G49" i="2"/>
  <c r="F251" i="2"/>
  <c r="L62" i="2"/>
  <c r="L253" i="2"/>
  <c r="K144" i="2"/>
  <c r="H114" i="2"/>
  <c r="G9" i="2"/>
  <c r="F17" i="2"/>
  <c r="F172" i="2"/>
  <c r="F136" i="2"/>
  <c r="J169" i="2"/>
  <c r="I42" i="2"/>
  <c r="I239" i="2"/>
  <c r="G173" i="2"/>
  <c r="F228" i="2"/>
  <c r="K172" i="2"/>
  <c r="H248" i="2"/>
  <c r="G47" i="2"/>
  <c r="H72" i="2"/>
  <c r="K210" i="2"/>
  <c r="G191" i="2"/>
  <c r="J47" i="2"/>
  <c r="J125" i="2"/>
  <c r="R5" i="2"/>
  <c r="G33" i="2"/>
  <c r="K214" i="2"/>
  <c r="I166" i="2"/>
  <c r="H105" i="2"/>
  <c r="I12" i="2"/>
  <c r="L266" i="2"/>
  <c r="J246" i="2"/>
  <c r="G26" i="2"/>
  <c r="F167" i="2"/>
  <c r="I97" i="2"/>
  <c r="L1" i="2"/>
  <c r="I177" i="2"/>
  <c r="F191" i="2"/>
  <c r="F261" i="2"/>
  <c r="F133" i="2"/>
  <c r="I137" i="2"/>
  <c r="V28" i="2"/>
  <c r="S27" i="2"/>
  <c r="T18" i="2"/>
  <c r="J130" i="2"/>
  <c r="L221" i="2"/>
  <c r="L29" i="2"/>
  <c r="F211" i="2"/>
  <c r="G220" i="2"/>
  <c r="K24" i="2"/>
  <c r="I104" i="2"/>
  <c r="G70" i="2"/>
  <c r="J210" i="2"/>
  <c r="S29" i="2"/>
  <c r="J114" i="2"/>
  <c r="I77" i="2"/>
  <c r="F212" i="2"/>
  <c r="H239" i="2"/>
  <c r="F111" i="2"/>
  <c r="T27" i="2"/>
  <c r="L84" i="2"/>
  <c r="S21" i="2"/>
  <c r="J25" i="2"/>
  <c r="J188" i="2"/>
  <c r="I109" i="2"/>
  <c r="G75" i="2"/>
  <c r="H207" i="2"/>
  <c r="I34" i="2"/>
  <c r="I200" i="2"/>
  <c r="G82" i="2"/>
  <c r="H235" i="2"/>
  <c r="T30" i="2"/>
  <c r="H220" i="2"/>
  <c r="F156" i="2"/>
  <c r="J191" i="2"/>
  <c r="I93" i="2"/>
  <c r="H176" i="2"/>
  <c r="H107" i="2"/>
  <c r="I19" i="2"/>
  <c r="H70" i="2"/>
  <c r="G81" i="2"/>
  <c r="G253" i="2"/>
  <c r="F19" i="2"/>
  <c r="G154" i="2"/>
  <c r="G43" i="2"/>
  <c r="S19" i="2"/>
  <c r="J231" i="2"/>
  <c r="J253" i="2"/>
  <c r="F43" i="2"/>
  <c r="I133" i="2"/>
  <c r="G207" i="2"/>
  <c r="K64" i="2"/>
  <c r="I25" i="2"/>
  <c r="L134" i="2"/>
  <c r="G87" i="2"/>
  <c r="S5" i="2"/>
  <c r="K183" i="2"/>
  <c r="I202" i="2"/>
  <c r="L202" i="2"/>
  <c r="Q1" i="2"/>
  <c r="L263" i="2"/>
  <c r="H15" i="2"/>
  <c r="H251" i="2"/>
  <c r="I57" i="2"/>
  <c r="J212" i="2"/>
  <c r="S10" i="2"/>
  <c r="K134" i="2"/>
  <c r="L188" i="2"/>
  <c r="G44" i="2"/>
  <c r="G242" i="2"/>
  <c r="V17" i="2"/>
  <c r="H34" i="2"/>
  <c r="H198" i="2"/>
  <c r="F202" i="2"/>
  <c r="H109" i="2"/>
  <c r="L199" i="2"/>
  <c r="J43" i="2"/>
  <c r="L60" i="2"/>
  <c r="J117" i="2"/>
  <c r="Q21" i="2"/>
  <c r="I265" i="2"/>
  <c r="L261" i="2"/>
  <c r="F102" i="2"/>
  <c r="H62" i="2"/>
  <c r="H214" i="2"/>
  <c r="H26" i="2"/>
  <c r="I178" i="2"/>
  <c r="F170" i="2"/>
  <c r="L146" i="2"/>
  <c r="U6" i="2"/>
  <c r="F196" i="2"/>
  <c r="L139" i="2"/>
  <c r="H40" i="2"/>
  <c r="H30" i="2"/>
  <c r="H21" i="2"/>
  <c r="I45" i="2"/>
  <c r="J209" i="2"/>
  <c r="K234" i="2"/>
  <c r="I16" i="2"/>
  <c r="K161" i="2"/>
  <c r="L256" i="2"/>
  <c r="I2" i="2"/>
  <c r="J93" i="2"/>
  <c r="G45" i="2"/>
  <c r="L71" i="2"/>
  <c r="L119" i="2"/>
  <c r="J91" i="2"/>
  <c r="F204" i="2"/>
  <c r="J1" i="2"/>
  <c r="K4" i="2"/>
  <c r="G96" i="2"/>
  <c r="I261" i="2"/>
  <c r="F152" i="2"/>
  <c r="J18" i="2"/>
  <c r="G65" i="2"/>
  <c r="K57" i="2"/>
  <c r="S23" i="2"/>
  <c r="U30" i="2"/>
  <c r="K42" i="2"/>
  <c r="H256" i="2"/>
  <c r="L150" i="2"/>
  <c r="J92" i="2"/>
  <c r="R6" i="2"/>
  <c r="K91" i="2"/>
  <c r="J245" i="2"/>
  <c r="J268" i="2"/>
  <c r="I254" i="2"/>
  <c r="K59" i="2"/>
  <c r="L264" i="2"/>
  <c r="K176" i="2"/>
  <c r="L210" i="2"/>
  <c r="F175" i="2"/>
  <c r="G231" i="2"/>
  <c r="V14" i="2"/>
  <c r="K58" i="2"/>
  <c r="I92" i="2"/>
  <c r="R17" i="2"/>
  <c r="L131" i="2"/>
  <c r="H257" i="2"/>
  <c r="H89" i="2"/>
  <c r="J6" i="2"/>
  <c r="I192" i="2"/>
  <c r="I253" i="2"/>
  <c r="H131" i="2"/>
  <c r="L80" i="2"/>
  <c r="L189" i="2"/>
  <c r="F219" i="2"/>
  <c r="J266" i="2"/>
  <c r="F149" i="2"/>
  <c r="K146" i="2"/>
  <c r="I243" i="2"/>
  <c r="L127" i="2"/>
  <c r="Q5" i="2"/>
  <c r="G40" i="2"/>
  <c r="G188" i="2"/>
  <c r="L42" i="2"/>
  <c r="H116" i="2"/>
  <c r="J113" i="2"/>
  <c r="G12" i="2"/>
  <c r="F188" i="2"/>
  <c r="J56" i="2"/>
  <c r="K209" i="2"/>
  <c r="F70" i="2"/>
  <c r="I11" i="2"/>
  <c r="I171" i="2"/>
  <c r="I238" i="2"/>
  <c r="K16" i="2"/>
  <c r="I153" i="2"/>
  <c r="G236" i="2"/>
  <c r="F66" i="2"/>
  <c r="L252" i="2"/>
  <c r="L167" i="2"/>
  <c r="H196" i="2"/>
  <c r="S1" i="2"/>
  <c r="K162" i="2"/>
  <c r="L232" i="2"/>
  <c r="J221" i="2"/>
  <c r="U23" i="2"/>
  <c r="G164" i="2"/>
  <c r="G19" i="2"/>
  <c r="R18" i="2"/>
  <c r="J85" i="2"/>
  <c r="I143" i="2"/>
  <c r="H212" i="2"/>
  <c r="G4" i="2"/>
  <c r="H41" i="2"/>
  <c r="J179" i="2"/>
  <c r="L61" i="2"/>
  <c r="H42" i="2"/>
  <c r="I116" i="2"/>
  <c r="F260" i="2"/>
  <c r="G234" i="2"/>
  <c r="J159" i="2"/>
  <c r="K47" i="2"/>
  <c r="J190" i="2"/>
  <c r="L34" i="2"/>
  <c r="H202" i="2"/>
  <c r="L206" i="2"/>
  <c r="F108" i="2"/>
  <c r="R4" i="2"/>
  <c r="G38" i="2"/>
  <c r="L79" i="2"/>
  <c r="K260" i="2"/>
  <c r="G196" i="2"/>
  <c r="G165" i="2"/>
  <c r="J187" i="2"/>
  <c r="I169" i="2"/>
  <c r="I244" i="2"/>
  <c r="I187" i="2"/>
  <c r="G83" i="2"/>
  <c r="G97" i="2"/>
  <c r="G270" i="2"/>
  <c r="G148" i="2"/>
  <c r="H148" i="2"/>
  <c r="J262" i="2"/>
  <c r="J162" i="2"/>
  <c r="L105" i="2"/>
  <c r="H84" i="2"/>
  <c r="L117" i="2"/>
  <c r="J111" i="2"/>
  <c r="G159" i="2"/>
  <c r="F119" i="2"/>
  <c r="K82" i="2"/>
  <c r="F41" i="2"/>
  <c r="L93" i="2"/>
  <c r="G134" i="2"/>
  <c r="R19" i="2"/>
  <c r="H151" i="2"/>
  <c r="G163" i="2"/>
  <c r="H215" i="2"/>
  <c r="K263" i="2"/>
  <c r="I120" i="2"/>
  <c r="H237" i="2"/>
  <c r="I221" i="2"/>
  <c r="I51" i="2"/>
  <c r="G57" i="2"/>
  <c r="J30" i="2"/>
  <c r="J87" i="2"/>
  <c r="J174" i="2"/>
  <c r="G212" i="2"/>
  <c r="J124" i="2"/>
  <c r="L107" i="2"/>
  <c r="J178" i="2"/>
  <c r="J250" i="2"/>
  <c r="H232" i="2"/>
  <c r="K190" i="2"/>
  <c r="I183" i="2"/>
  <c r="H246" i="2"/>
  <c r="L114" i="2"/>
  <c r="R15" i="2"/>
  <c r="L27" i="2"/>
  <c r="L133" i="2"/>
  <c r="K159" i="2"/>
  <c r="F140" i="2"/>
  <c r="H117" i="2"/>
  <c r="H73" i="2"/>
  <c r="F233" i="2"/>
  <c r="L246" i="2"/>
  <c r="F77" i="2"/>
  <c r="F46" i="2"/>
  <c r="F207" i="2"/>
  <c r="G7" i="2"/>
  <c r="K245" i="2"/>
  <c r="G185" i="2"/>
  <c r="F266" i="2"/>
  <c r="V24" i="2"/>
  <c r="F137" i="2"/>
  <c r="K238" i="2"/>
  <c r="L25" i="2"/>
  <c r="G92" i="2"/>
  <c r="J265" i="2"/>
  <c r="K74" i="2"/>
  <c r="J72" i="2"/>
  <c r="I251" i="2"/>
  <c r="L11" i="2"/>
  <c r="G42" i="2"/>
  <c r="K237" i="2"/>
  <c r="H59" i="2"/>
  <c r="L161" i="2"/>
  <c r="I145" i="2"/>
  <c r="L183" i="2"/>
  <c r="I179" i="2"/>
  <c r="F18" i="2"/>
  <c r="J7" i="2"/>
  <c r="I226" i="2"/>
  <c r="H267" i="2"/>
  <c r="F39" i="2"/>
  <c r="I220" i="2"/>
  <c r="K208" i="2"/>
  <c r="J3" i="2"/>
  <c r="G30" i="2"/>
  <c r="U17" i="2"/>
  <c r="F218" i="2"/>
  <c r="G11" i="2"/>
  <c r="L138" i="2"/>
  <c r="H245" i="2"/>
  <c r="H124" i="2"/>
  <c r="R29" i="2"/>
  <c r="K165" i="2"/>
  <c r="Q16" i="2"/>
  <c r="J57" i="2"/>
  <c r="S17" i="2"/>
  <c r="H221" i="2"/>
  <c r="J244" i="2"/>
  <c r="I71" i="2"/>
  <c r="Q2" i="2"/>
  <c r="F58" i="2"/>
  <c r="H146" i="2"/>
  <c r="J197" i="2"/>
  <c r="K90" i="2"/>
  <c r="K70" i="2"/>
  <c r="K179" i="2"/>
  <c r="J267" i="2"/>
  <c r="J163" i="2"/>
  <c r="F21" i="2"/>
  <c r="J69" i="2"/>
  <c r="I66" i="2"/>
  <c r="S26" i="2"/>
  <c r="F143" i="2"/>
  <c r="V4" i="2"/>
  <c r="G241" i="2"/>
  <c r="J22" i="2"/>
  <c r="K65" i="2"/>
  <c r="J63" i="2"/>
  <c r="K126" i="2"/>
  <c r="L121" i="2"/>
  <c r="J177" i="2"/>
  <c r="K120" i="2"/>
  <c r="G121" i="2"/>
  <c r="L76" i="2"/>
  <c r="K217" i="2"/>
  <c r="I168" i="2"/>
  <c r="I182" i="2"/>
  <c r="L32" i="2"/>
  <c r="K38" i="2"/>
  <c r="H125" i="2"/>
  <c r="K11" i="2"/>
  <c r="L267" i="2"/>
  <c r="G249" i="2"/>
  <c r="K95" i="2"/>
  <c r="J38" i="2"/>
  <c r="I173" i="2"/>
  <c r="J203" i="2"/>
  <c r="G258" i="2"/>
  <c r="F61" i="2"/>
  <c r="G225" i="2"/>
  <c r="G213" i="2"/>
  <c r="F226" i="2"/>
  <c r="L108" i="2"/>
  <c r="L18" i="2"/>
  <c r="I212" i="2"/>
  <c r="T21" i="2"/>
  <c r="K104" i="2"/>
  <c r="V23" i="2"/>
  <c r="L211" i="2"/>
  <c r="J71" i="2"/>
  <c r="Q11" i="2"/>
  <c r="G230" i="2"/>
  <c r="U29" i="2"/>
  <c r="K137" i="2"/>
  <c r="F78" i="2"/>
  <c r="G23" i="2"/>
  <c r="K247" i="2"/>
  <c r="L148" i="2"/>
  <c r="G37" i="2"/>
  <c r="J238" i="2"/>
  <c r="K40" i="2"/>
  <c r="J167" i="2"/>
  <c r="U16" i="2"/>
  <c r="J52" i="2"/>
  <c r="K35" i="2"/>
  <c r="I13" i="2"/>
  <c r="L137" i="2"/>
  <c r="G94" i="2"/>
  <c r="I214" i="2"/>
  <c r="U8" i="2"/>
  <c r="L152" i="2"/>
  <c r="F240" i="2"/>
  <c r="F55" i="2"/>
  <c r="R24" i="2"/>
  <c r="L166" i="2"/>
  <c r="F241" i="2"/>
  <c r="L26" i="2"/>
  <c r="I188" i="2"/>
  <c r="H219" i="2"/>
  <c r="G259" i="2"/>
  <c r="G78" i="2"/>
  <c r="G144" i="2"/>
  <c r="F38" i="2"/>
  <c r="F63" i="2"/>
  <c r="L100" i="2"/>
  <c r="V5" i="2"/>
  <c r="K174" i="2"/>
  <c r="K156" i="2"/>
  <c r="I15" i="2"/>
  <c r="L85" i="2"/>
  <c r="G61" i="2"/>
  <c r="L243" i="2"/>
  <c r="F82" i="2"/>
  <c r="F179" i="2"/>
  <c r="I208" i="2"/>
  <c r="K228" i="2"/>
  <c r="K51" i="2"/>
  <c r="J76" i="2"/>
  <c r="I222" i="2"/>
  <c r="Q7" i="2"/>
  <c r="J226" i="2"/>
  <c r="J215" i="2"/>
  <c r="T8" i="2"/>
  <c r="K131" i="2"/>
  <c r="G17" i="2"/>
  <c r="J78" i="2"/>
  <c r="G181" i="2"/>
  <c r="K61" i="2"/>
  <c r="F129" i="2"/>
  <c r="I160" i="2"/>
  <c r="K193" i="2"/>
  <c r="F187" i="2"/>
  <c r="G64" i="2"/>
  <c r="F178" i="2"/>
  <c r="L240" i="2"/>
  <c r="K242" i="2"/>
  <c r="K226" i="2"/>
  <c r="K239" i="2"/>
  <c r="F237" i="2"/>
  <c r="I117" i="2"/>
  <c r="G255" i="2"/>
  <c r="G256" i="2"/>
  <c r="H165" i="2"/>
  <c r="L215" i="2"/>
  <c r="J37" i="2"/>
  <c r="H74" i="2"/>
  <c r="J2" i="2"/>
  <c r="F222" i="2"/>
  <c r="L176" i="2"/>
  <c r="H266" i="2"/>
  <c r="H205" i="2"/>
  <c r="H90" i="2"/>
  <c r="J62" i="2"/>
  <c r="J10" i="2"/>
  <c r="L168" i="2"/>
  <c r="G119" i="2"/>
  <c r="F105" i="2"/>
  <c r="F86" i="2"/>
  <c r="H122" i="2"/>
  <c r="H255" i="2"/>
  <c r="K108" i="2"/>
  <c r="G162" i="2"/>
  <c r="L268" i="2"/>
  <c r="I112" i="2"/>
  <c r="F265" i="2"/>
  <c r="I27" i="2"/>
  <c r="K145" i="2"/>
  <c r="K117" i="2"/>
  <c r="I29" i="2"/>
  <c r="V21" i="2"/>
  <c r="H16" i="2"/>
  <c r="V30" i="2"/>
  <c r="F132" i="2"/>
  <c r="H197" i="2"/>
  <c r="K269" i="2"/>
  <c r="H66" i="2"/>
  <c r="F253" i="2"/>
  <c r="K194" i="2"/>
  <c r="G24" i="2"/>
  <c r="G128" i="2"/>
  <c r="H135" i="2"/>
  <c r="L23" i="2"/>
  <c r="I185" i="2"/>
  <c r="S4" i="2"/>
  <c r="J60" i="2"/>
  <c r="G186" i="2"/>
  <c r="U10" i="2"/>
  <c r="I163" i="2"/>
  <c r="F184" i="2"/>
  <c r="U28" i="2"/>
  <c r="I87" i="2"/>
  <c r="I223" i="2"/>
  <c r="H223" i="2"/>
  <c r="J230" i="2"/>
  <c r="K152" i="2"/>
  <c r="K15" i="2"/>
  <c r="I270" i="2"/>
  <c r="Q23" i="2"/>
  <c r="G201" i="2"/>
  <c r="F173" i="2"/>
  <c r="H22" i="2"/>
  <c r="I194" i="2"/>
  <c r="G204" i="2"/>
  <c r="F93" i="2"/>
  <c r="F259" i="2"/>
  <c r="F246" i="2"/>
  <c r="I191" i="2"/>
  <c r="F213" i="2"/>
  <c r="G52" i="2"/>
  <c r="J14" i="2"/>
  <c r="K62" i="2"/>
  <c r="J46" i="2"/>
  <c r="K184" i="2"/>
  <c r="G73" i="2"/>
  <c r="K129" i="2"/>
  <c r="G179" i="2"/>
  <c r="I184" i="2"/>
  <c r="F88" i="2"/>
  <c r="L145" i="2"/>
  <c r="L66" i="2"/>
  <c r="F146" i="2"/>
  <c r="L67" i="2"/>
  <c r="I162" i="2"/>
  <c r="F44" i="2"/>
  <c r="J232" i="2"/>
  <c r="F50" i="2"/>
  <c r="G153" i="2"/>
  <c r="I246" i="2"/>
  <c r="L49" i="2"/>
  <c r="F76" i="2"/>
  <c r="K215" i="2"/>
  <c r="L86" i="2"/>
  <c r="J207" i="2"/>
  <c r="I4" i="2"/>
  <c r="G205" i="2"/>
  <c r="L3" i="2"/>
  <c r="G176" i="2"/>
  <c r="H44" i="2"/>
  <c r="J157" i="2"/>
  <c r="F51" i="2"/>
  <c r="J218" i="2"/>
  <c r="I14" i="2"/>
  <c r="I48" i="2"/>
  <c r="K169" i="2"/>
  <c r="K266" i="2"/>
  <c r="J101" i="2"/>
  <c r="H69" i="2"/>
  <c r="H159" i="2"/>
  <c r="I147" i="2"/>
  <c r="V22" i="2"/>
  <c r="L205" i="2"/>
  <c r="F171" i="2"/>
  <c r="U19" i="2"/>
  <c r="F107" i="2"/>
  <c r="K27" i="2"/>
  <c r="F24" i="2"/>
  <c r="I186" i="2"/>
  <c r="K34" i="2"/>
  <c r="J121" i="2"/>
  <c r="K171" i="2"/>
  <c r="F229" i="2"/>
  <c r="T13" i="2"/>
  <c r="I225" i="2"/>
  <c r="J247" i="2"/>
  <c r="L265" i="2"/>
  <c r="S11" i="2"/>
  <c r="G20" i="2"/>
  <c r="V1" i="2"/>
  <c r="J98" i="2"/>
  <c r="J161" i="2"/>
  <c r="K199" i="2"/>
  <c r="J39" i="2"/>
  <c r="J115" i="2"/>
  <c r="S22" i="2"/>
  <c r="L46" i="2"/>
  <c r="G250" i="2"/>
  <c r="L72" i="2"/>
  <c r="F248" i="2"/>
  <c r="K76" i="2"/>
  <c r="H234" i="2"/>
  <c r="L262" i="2"/>
  <c r="F2" i="2"/>
  <c r="G79" i="2"/>
  <c r="K191" i="2"/>
  <c r="Q15" i="2"/>
  <c r="J33" i="2"/>
  <c r="L197" i="2"/>
  <c r="J44" i="2"/>
  <c r="K36" i="2"/>
  <c r="G66" i="2"/>
  <c r="J158" i="2"/>
  <c r="G74" i="2"/>
  <c r="G16" i="2"/>
  <c r="G200" i="2"/>
  <c r="J166" i="2"/>
  <c r="K258" i="2"/>
  <c r="L110" i="2"/>
  <c r="L160" i="2"/>
  <c r="H175" i="2"/>
  <c r="H270" i="2"/>
  <c r="L251" i="2"/>
  <c r="L30" i="2"/>
  <c r="J119" i="2"/>
  <c r="U9" i="2"/>
  <c r="U2" i="2"/>
  <c r="G54" i="2"/>
  <c r="H12" i="2"/>
  <c r="F34" i="2"/>
  <c r="I17" i="2"/>
  <c r="L250" i="2"/>
  <c r="J31" i="2"/>
  <c r="K73" i="2"/>
  <c r="K125" i="2"/>
  <c r="I22" i="2"/>
  <c r="K109" i="2"/>
  <c r="J86" i="2"/>
  <c r="H121" i="2"/>
  <c r="I256" i="2"/>
  <c r="L22" i="2"/>
  <c r="K205" i="2"/>
  <c r="F250" i="2"/>
  <c r="L169" i="2"/>
  <c r="G226" i="2"/>
  <c r="T20" i="2"/>
  <c r="G189" i="2"/>
  <c r="G1" i="2"/>
  <c r="J252" i="2"/>
  <c r="G218" i="2"/>
  <c r="G248" i="2"/>
  <c r="K195" i="2"/>
  <c r="I172" i="2"/>
  <c r="H102" i="2"/>
  <c r="J251" i="2"/>
  <c r="I96" i="2"/>
  <c r="J225" i="2"/>
  <c r="H36" i="2"/>
  <c r="Q26" i="2"/>
  <c r="L65" i="2"/>
  <c r="F254" i="2"/>
  <c r="H209" i="2"/>
  <c r="K181" i="2"/>
  <c r="L45" i="2"/>
  <c r="F165" i="2"/>
  <c r="F54" i="2"/>
  <c r="K118" i="2"/>
  <c r="U3" i="2"/>
  <c r="K105" i="2"/>
  <c r="F194" i="2"/>
  <c r="T29" i="2"/>
  <c r="I55" i="2"/>
  <c r="F236" i="2"/>
  <c r="H10" i="2"/>
  <c r="J70" i="2"/>
  <c r="K48" i="2"/>
  <c r="I195" i="2"/>
  <c r="H8" i="2"/>
  <c r="G76" i="2"/>
  <c r="L207" i="2"/>
  <c r="K66" i="2"/>
  <c r="K265" i="2"/>
  <c r="G111" i="2"/>
  <c r="H60" i="2"/>
  <c r="S25" i="2"/>
  <c r="L70" i="2"/>
  <c r="K60" i="2"/>
  <c r="L4" i="2"/>
  <c r="G161" i="2"/>
  <c r="J24" i="2"/>
  <c r="L37" i="2"/>
  <c r="V3" i="2"/>
  <c r="V26" i="2"/>
  <c r="H150" i="2"/>
  <c r="K18" i="2"/>
  <c r="I170" i="2"/>
  <c r="G105" i="2"/>
  <c r="I235" i="2"/>
  <c r="I167" i="2"/>
  <c r="K44" i="2"/>
  <c r="I136" i="2"/>
  <c r="K56" i="2"/>
  <c r="L55" i="2"/>
  <c r="L99" i="2"/>
  <c r="H268" i="2"/>
  <c r="H236" i="2"/>
  <c r="F90" i="2"/>
  <c r="V18" i="2"/>
  <c r="H38" i="2"/>
  <c r="F45" i="2"/>
  <c r="J129" i="2"/>
  <c r="L269" i="2"/>
  <c r="J80" i="2"/>
  <c r="I237" i="2"/>
  <c r="G197" i="2"/>
  <c r="I132" i="2"/>
  <c r="L227" i="2"/>
  <c r="I250" i="2"/>
  <c r="K85" i="2"/>
  <c r="K154" i="2"/>
  <c r="J51" i="2"/>
  <c r="I60" i="2"/>
  <c r="F215" i="2"/>
  <c r="I31" i="2"/>
  <c r="G46" i="2"/>
  <c r="R20" i="2"/>
  <c r="H134" i="2"/>
  <c r="I255" i="2"/>
  <c r="G202" i="2"/>
  <c r="G13" i="2"/>
  <c r="L92" i="2"/>
  <c r="G178" i="2"/>
  <c r="J28" i="2"/>
  <c r="L113" i="2"/>
  <c r="J176" i="2"/>
  <c r="K77" i="2"/>
  <c r="L209" i="2"/>
  <c r="L222" i="2"/>
  <c r="K69" i="2"/>
  <c r="G109" i="2"/>
  <c r="H211" i="2"/>
  <c r="L218" i="2"/>
  <c r="K72" i="2"/>
  <c r="J120" i="2"/>
  <c r="I67" i="2"/>
  <c r="L123" i="2"/>
  <c r="I85" i="2"/>
  <c r="H115" i="2"/>
  <c r="K7" i="2"/>
  <c r="I263" i="2"/>
  <c r="L31" i="2"/>
  <c r="I205" i="2"/>
  <c r="I107" i="2"/>
  <c r="H152" i="2"/>
  <c r="J147" i="2"/>
  <c r="L8" i="2"/>
  <c r="I217" i="2"/>
  <c r="H101" i="2"/>
  <c r="I213" i="2"/>
  <c r="H161" i="2"/>
  <c r="H9" i="2"/>
  <c r="Q8" i="2"/>
  <c r="G208" i="2"/>
  <c r="F128" i="2"/>
  <c r="F145" i="2"/>
  <c r="J216" i="2"/>
  <c r="G5" i="2"/>
  <c r="L126" i="2"/>
  <c r="J107" i="2"/>
  <c r="I80" i="2"/>
  <c r="K142" i="2"/>
  <c r="K187" i="2"/>
  <c r="H168" i="2"/>
  <c r="F183" i="2"/>
  <c r="J109" i="2"/>
  <c r="F67" i="2"/>
  <c r="J160" i="2"/>
  <c r="J8" i="2"/>
  <c r="Q30" i="2"/>
  <c r="I72" i="2"/>
  <c r="L245" i="2"/>
  <c r="L136" i="2"/>
  <c r="L213" i="2"/>
  <c r="F15" i="2"/>
  <c r="J173" i="2"/>
  <c r="F269" i="2"/>
  <c r="F193" i="2"/>
  <c r="K133" i="2"/>
  <c r="K93" i="2"/>
  <c r="L40" i="2"/>
  <c r="H108" i="2"/>
  <c r="F89" i="2"/>
  <c r="I6" i="2"/>
  <c r="L120" i="2"/>
  <c r="F216" i="2"/>
  <c r="J19" i="2"/>
  <c r="J223" i="2"/>
  <c r="I37" i="2"/>
  <c r="V29" i="2"/>
  <c r="J105" i="2"/>
  <c r="I252" i="2"/>
  <c r="H120" i="2"/>
  <c r="J182" i="2"/>
  <c r="H264" i="2"/>
  <c r="K50" i="2"/>
  <c r="L58" i="2"/>
  <c r="T17" i="2"/>
  <c r="H218" i="2"/>
  <c r="F65" i="2"/>
  <c r="I141" i="2"/>
  <c r="J200" i="2"/>
  <c r="G194" i="2"/>
  <c r="J186" i="2"/>
  <c r="L56" i="2"/>
  <c r="K9" i="2"/>
  <c r="F75" i="2"/>
  <c r="F166" i="2"/>
  <c r="K138" i="2"/>
  <c r="J59" i="2"/>
  <c r="I78" i="2"/>
  <c r="L159" i="2"/>
  <c r="L229" i="2"/>
  <c r="K17" i="2"/>
  <c r="Q10" i="2"/>
  <c r="I115" i="2"/>
  <c r="G138" i="2"/>
  <c r="K252" i="2"/>
  <c r="I234" i="2"/>
  <c r="J241" i="2"/>
  <c r="G232" i="2"/>
  <c r="K182" i="2"/>
  <c r="H269" i="2"/>
  <c r="F14" i="2"/>
  <c r="F30" i="2"/>
  <c r="H225" i="2"/>
  <c r="V27" i="2"/>
  <c r="J4" i="2"/>
  <c r="G211" i="2"/>
  <c r="G91" i="2"/>
  <c r="I18" i="2"/>
  <c r="K112" i="2"/>
  <c r="K216" i="2"/>
  <c r="F13" i="2"/>
  <c r="G103" i="2"/>
  <c r="G182" i="2"/>
  <c r="F26" i="2"/>
  <c r="H7" i="2"/>
  <c r="J236" i="2"/>
  <c r="L191" i="2"/>
  <c r="L128" i="2"/>
  <c r="K197" i="2"/>
  <c r="G118" i="2"/>
  <c r="G261" i="2"/>
  <c r="L5" i="2"/>
  <c r="I121" i="2"/>
  <c r="G113" i="2"/>
  <c r="J152" i="2"/>
  <c r="I8" i="2"/>
  <c r="F9" i="2"/>
  <c r="G112" i="2"/>
  <c r="F252" i="2"/>
  <c r="T15" i="2"/>
  <c r="F20" i="2"/>
  <c r="G239" i="2"/>
  <c r="K110" i="2"/>
  <c r="T24" i="2"/>
  <c r="G29" i="2"/>
  <c r="G41" i="2"/>
  <c r="K198" i="2"/>
  <c r="I118" i="2"/>
  <c r="F110" i="2"/>
  <c r="J55" i="2"/>
  <c r="I119" i="2"/>
  <c r="H18" i="2"/>
  <c r="J118" i="2"/>
  <c r="H56" i="2"/>
  <c r="F256" i="2"/>
  <c r="K249" i="2"/>
  <c r="J68" i="2"/>
  <c r="I103" i="2"/>
  <c r="K253" i="2"/>
  <c r="G183" i="2"/>
  <c r="J58" i="2"/>
  <c r="K227" i="2"/>
  <c r="V2" i="2"/>
  <c r="L163" i="2"/>
  <c r="G124" i="2"/>
  <c r="G90" i="2"/>
  <c r="F158" i="2"/>
  <c r="H28" i="2"/>
  <c r="J77" i="2"/>
  <c r="H149" i="2"/>
  <c r="L44" i="2"/>
  <c r="R26" i="2"/>
  <c r="G264" i="2"/>
  <c r="I94" i="2"/>
  <c r="G156" i="2"/>
  <c r="J144" i="2"/>
  <c r="K256" i="2"/>
  <c r="H33" i="2"/>
  <c r="H54" i="2"/>
  <c r="K229" i="2"/>
  <c r="K225" i="2"/>
  <c r="F36" i="2"/>
  <c r="G224" i="2"/>
  <c r="G252" i="2"/>
  <c r="L98" i="2"/>
  <c r="L270" i="2"/>
  <c r="F3" i="2"/>
  <c r="G223" i="2"/>
  <c r="T7" i="2"/>
  <c r="F7" i="2"/>
  <c r="J257" i="2"/>
  <c r="J204" i="2"/>
  <c r="K246" i="2"/>
  <c r="U22" i="2"/>
  <c r="G184" i="2"/>
  <c r="R13" i="2"/>
  <c r="G158" i="2"/>
  <c r="F255" i="2"/>
  <c r="K33" i="2"/>
  <c r="G123" i="2"/>
  <c r="G88" i="2"/>
  <c r="G63" i="2"/>
  <c r="U27" i="2"/>
  <c r="J153" i="2"/>
  <c r="F71" i="2"/>
  <c r="K204" i="2"/>
  <c r="G107" i="2"/>
  <c r="F220" i="2"/>
  <c r="H111" i="2"/>
  <c r="L43" i="2"/>
  <c r="I40" i="2"/>
  <c r="H133" i="2"/>
  <c r="F208" i="2"/>
  <c r="I236" i="2"/>
  <c r="H25" i="2"/>
  <c r="G27" i="2"/>
  <c r="I219" i="2"/>
  <c r="K121" i="2"/>
  <c r="G136" i="2"/>
  <c r="V20" i="2"/>
  <c r="L225" i="2"/>
  <c r="J181" i="2"/>
  <c r="H127" i="2"/>
  <c r="L174" i="2"/>
  <c r="Q14" i="2"/>
  <c r="K68" i="2"/>
  <c r="I259" i="2"/>
  <c r="I23" i="2"/>
  <c r="L157" i="2"/>
  <c r="L249" i="2"/>
  <c r="G35" i="2"/>
  <c r="K211" i="2"/>
  <c r="L13" i="2"/>
  <c r="G8" i="2"/>
  <c r="G62" i="2"/>
  <c r="J136" i="2"/>
  <c r="F16" i="2"/>
  <c r="I176" i="2"/>
  <c r="H189" i="2"/>
  <c r="H75" i="2"/>
  <c r="G167" i="2"/>
  <c r="K254" i="2"/>
  <c r="H23" i="2"/>
  <c r="G130" i="2"/>
  <c r="H19" i="2"/>
  <c r="H157" i="2"/>
  <c r="L116" i="2"/>
  <c r="K248" i="2"/>
  <c r="F127" i="2"/>
  <c r="I224" i="2"/>
  <c r="G110" i="2"/>
  <c r="L219" i="2"/>
  <c r="F231" i="2"/>
  <c r="K200" i="2"/>
  <c r="G139" i="2"/>
  <c r="I113" i="2"/>
  <c r="I211" i="2"/>
  <c r="L230" i="2"/>
  <c r="F56" i="2"/>
  <c r="I158" i="2"/>
  <c r="U14" i="2"/>
  <c r="G39" i="2"/>
  <c r="I89" i="2"/>
  <c r="J66" i="2"/>
  <c r="L172" i="2"/>
  <c r="K135" i="2"/>
  <c r="L164" i="2"/>
  <c r="L89" i="2"/>
  <c r="I230" i="2"/>
  <c r="I91" i="2"/>
  <c r="H233" i="2"/>
  <c r="F125" i="2"/>
  <c r="F239" i="2"/>
  <c r="K5" i="2"/>
  <c r="I122" i="2"/>
  <c r="I196" i="2"/>
  <c r="G257" i="2"/>
  <c r="K264" i="2"/>
  <c r="J123" i="2"/>
  <c r="I233" i="2"/>
  <c r="K92" i="2"/>
  <c r="H118" i="2"/>
  <c r="L28" i="2"/>
  <c r="I232" i="2"/>
  <c r="H193" i="2"/>
  <c r="J154" i="2"/>
  <c r="L63" i="2"/>
  <c r="I70" i="2"/>
  <c r="F37" i="2"/>
  <c r="K99" i="2"/>
  <c r="G116" i="2"/>
  <c r="I150" i="2"/>
  <c r="R30" i="2"/>
  <c r="J260" i="2"/>
  <c r="J143" i="2"/>
  <c r="J49" i="2"/>
  <c r="L48" i="2"/>
  <c r="S12" i="2"/>
  <c r="I43" i="2"/>
  <c r="F6" i="2"/>
  <c r="G244" i="2"/>
  <c r="K31" i="2"/>
  <c r="K3" i="2"/>
  <c r="L15" i="2"/>
  <c r="F116" i="2"/>
  <c r="G217" i="2"/>
  <c r="F157" i="2"/>
  <c r="F205" i="2"/>
  <c r="I81" i="2"/>
  <c r="R11" i="2"/>
  <c r="K49" i="2"/>
  <c r="F223" i="2"/>
  <c r="G215" i="2"/>
  <c r="J89" i="2"/>
  <c r="G175" i="2"/>
  <c r="J199" i="2"/>
  <c r="I204" i="2"/>
  <c r="K115" i="2"/>
  <c r="F139" i="2"/>
  <c r="I56" i="2"/>
  <c r="H169" i="2"/>
  <c r="L94" i="2"/>
  <c r="I110" i="2"/>
  <c r="F154" i="2"/>
  <c r="F62" i="2"/>
  <c r="I90" i="2"/>
  <c r="K43" i="2"/>
  <c r="J83" i="2"/>
  <c r="H174" i="2"/>
  <c r="T14" i="2"/>
  <c r="H208" i="2"/>
  <c r="F258" i="2"/>
  <c r="F104" i="2"/>
  <c r="I267" i="2"/>
  <c r="L220" i="2"/>
  <c r="J192" i="2"/>
  <c r="I266" i="2"/>
  <c r="T25" i="2"/>
  <c r="S24" i="2"/>
  <c r="H263" i="2"/>
  <c r="G260" i="2"/>
  <c r="L143" i="2"/>
  <c r="K107" i="2"/>
  <c r="K55" i="2"/>
  <c r="H39" i="2"/>
  <c r="L12" i="2"/>
  <c r="K41" i="2"/>
  <c r="G133" i="2"/>
  <c r="I125" i="2"/>
  <c r="J9" i="2"/>
  <c r="G262" i="2"/>
  <c r="K113" i="2"/>
  <c r="I74" i="2"/>
  <c r="K98" i="2"/>
  <c r="H164" i="2"/>
  <c r="J222" i="2"/>
  <c r="J12" i="2"/>
  <c r="F73" i="2"/>
  <c r="L54" i="2"/>
  <c r="R27" i="2"/>
  <c r="G150" i="2"/>
  <c r="V8" i="2"/>
  <c r="G104" i="2"/>
  <c r="J134" i="2"/>
  <c r="T22" i="2"/>
  <c r="T4" i="2"/>
  <c r="J180" i="2"/>
  <c r="L204" i="2"/>
  <c r="R9" i="2"/>
  <c r="J50" i="2"/>
  <c r="K207" i="2"/>
  <c r="H113" i="2"/>
  <c r="F201" i="2"/>
  <c r="G71" i="2"/>
  <c r="K166" i="2"/>
  <c r="K149" i="2"/>
  <c r="I269" i="2"/>
  <c r="I69" i="2"/>
  <c r="L259" i="2"/>
  <c r="Q13" i="2"/>
  <c r="S6" i="2"/>
  <c r="J132" i="2"/>
  <c r="K175" i="2"/>
  <c r="U24" i="2"/>
  <c r="S14" i="2"/>
  <c r="J259" i="2"/>
  <c r="J135" i="2"/>
  <c r="L95" i="2"/>
  <c r="S7" i="2"/>
  <c r="J156" i="2"/>
  <c r="I50" i="2"/>
  <c r="J97" i="2"/>
  <c r="K13" i="2"/>
  <c r="J54" i="2"/>
  <c r="K127" i="2"/>
  <c r="V10" i="2"/>
  <c r="Q12" i="2"/>
  <c r="H250" i="2"/>
  <c r="H258" i="2"/>
  <c r="V7" i="2"/>
  <c r="F135" i="2"/>
  <c r="K259" i="2"/>
  <c r="L20" i="2"/>
  <c r="L171" i="2"/>
  <c r="J36" i="2"/>
  <c r="I248" i="2"/>
  <c r="G247" i="2"/>
  <c r="H160" i="2"/>
  <c r="Q27" i="2"/>
  <c r="I180" i="2"/>
  <c r="I99" i="2"/>
  <c r="I260" i="2"/>
  <c r="J170" i="2"/>
  <c r="G3" i="2"/>
  <c r="J171" i="2"/>
  <c r="K8" i="2"/>
  <c r="J53" i="2"/>
  <c r="G22" i="2"/>
  <c r="I201" i="2"/>
  <c r="Q3" i="2"/>
  <c r="H156" i="2"/>
  <c r="I210" i="2"/>
  <c r="H132" i="2"/>
  <c r="J256" i="2"/>
  <c r="L125" i="2"/>
  <c r="H64" i="2"/>
  <c r="K153" i="2"/>
  <c r="I46" i="2"/>
  <c r="F150" i="2"/>
  <c r="G60" i="2"/>
  <c r="G67" i="2"/>
  <c r="I38" i="2"/>
  <c r="H194" i="2"/>
  <c r="F91" i="2"/>
  <c r="H61" i="2"/>
  <c r="J227" i="2"/>
  <c r="K148" i="2"/>
  <c r="L233" i="2"/>
  <c r="K212" i="2"/>
  <c r="L106" i="2"/>
  <c r="L38" i="2"/>
  <c r="L57" i="2"/>
  <c r="I216" i="2"/>
  <c r="F23" i="2"/>
  <c r="L35" i="2"/>
  <c r="R3" i="2"/>
  <c r="G115" i="2"/>
  <c r="L39" i="2"/>
  <c r="I228" i="2"/>
  <c r="J27" i="2"/>
  <c r="G190" i="2"/>
  <c r="L53" i="2"/>
  <c r="J172" i="2"/>
  <c r="G99" i="2"/>
  <c r="J122" i="2"/>
  <c r="K97" i="2"/>
  <c r="H153" i="2"/>
  <c r="J16" i="2"/>
  <c r="G72" i="2"/>
  <c r="L81" i="2"/>
  <c r="I174" i="2"/>
  <c r="L173" i="2"/>
  <c r="I54" i="2"/>
  <c r="G210" i="2"/>
  <c r="F47" i="2"/>
  <c r="G268" i="2"/>
  <c r="F8" i="2"/>
  <c r="J26" i="2"/>
  <c r="G56" i="2"/>
  <c r="I114" i="2"/>
  <c r="F180" i="2"/>
  <c r="L90" i="2"/>
  <c r="G169" i="2"/>
  <c r="K240" i="2"/>
  <c r="F148" i="2"/>
  <c r="G245" i="2"/>
  <c r="L181" i="2"/>
  <c r="H13" i="2"/>
  <c r="G229" i="2"/>
  <c r="K12" i="2"/>
  <c r="J208" i="2"/>
  <c r="I149" i="2"/>
  <c r="L97" i="2"/>
  <c r="K251" i="2"/>
  <c r="F257" i="2"/>
  <c r="K28" i="2"/>
  <c r="F126" i="2"/>
  <c r="F200" i="2"/>
  <c r="I175" i="2"/>
  <c r="H177" i="2"/>
  <c r="G170" i="2"/>
  <c r="J146" i="2"/>
  <c r="K26" i="2"/>
  <c r="L180" i="2"/>
  <c r="K223" i="2"/>
  <c r="F12" i="2"/>
  <c r="F115" i="2"/>
  <c r="L182" i="2"/>
  <c r="K130" i="2"/>
  <c r="F195" i="2"/>
  <c r="L130" i="2"/>
  <c r="J29" i="2"/>
  <c r="K231" i="2"/>
  <c r="G125" i="2"/>
  <c r="L238" i="2"/>
  <c r="K106" i="2"/>
  <c r="F159" i="2"/>
  <c r="J237" i="2"/>
  <c r="R12" i="2"/>
  <c r="J195" i="2"/>
  <c r="G143" i="2"/>
  <c r="H254" i="2"/>
  <c r="L102" i="2"/>
  <c r="G59" i="2"/>
  <c r="I36" i="2"/>
  <c r="F225" i="2"/>
  <c r="K196" i="2"/>
  <c r="G147" i="2"/>
  <c r="I63" i="2"/>
  <c r="G50" i="2"/>
  <c r="U7" i="2"/>
  <c r="F247" i="2"/>
  <c r="K167" i="2"/>
  <c r="J11" i="2"/>
  <c r="J263" i="2"/>
  <c r="G89" i="2"/>
  <c r="F185" i="2"/>
  <c r="L165" i="2"/>
  <c r="L154" i="2"/>
  <c r="K87" i="2"/>
  <c r="I62" i="2"/>
  <c r="I245" i="2"/>
  <c r="J102" i="2"/>
  <c r="K39" i="2"/>
  <c r="F118" i="2"/>
  <c r="F99" i="2"/>
  <c r="L82" i="2"/>
  <c r="F94" i="2"/>
  <c r="H130" i="2"/>
  <c r="L2" i="2"/>
  <c r="L200" i="2"/>
  <c r="F85" i="2"/>
  <c r="K37" i="2"/>
  <c r="H83" i="2"/>
  <c r="H262" i="2"/>
  <c r="H100" i="2"/>
  <c r="L234" i="2"/>
  <c r="H29" i="2"/>
  <c r="H224" i="2"/>
  <c r="G221" i="2"/>
  <c r="L21" i="2"/>
  <c r="J264" i="2"/>
  <c r="J131" i="2"/>
  <c r="K255" i="2"/>
  <c r="L184" i="2"/>
  <c r="I140" i="2"/>
  <c r="J217" i="2"/>
  <c r="K88" i="2"/>
  <c r="I264" i="2"/>
  <c r="J64" i="2"/>
  <c r="G18" i="2"/>
  <c r="J126" i="2"/>
  <c r="I108" i="2"/>
  <c r="F1" i="2"/>
  <c r="L115" i="2"/>
  <c r="K84" i="2"/>
  <c r="F32" i="2"/>
  <c r="V13" i="2"/>
  <c r="H217" i="2"/>
  <c r="L235" i="2"/>
  <c r="H129" i="2"/>
  <c r="I123" i="2"/>
  <c r="F35" i="2"/>
  <c r="G14" i="2"/>
  <c r="I79" i="2"/>
  <c r="F270" i="2"/>
  <c r="K230" i="2"/>
  <c r="G141" i="2"/>
  <c r="I33" i="2"/>
  <c r="I247" i="2"/>
  <c r="H238" i="2"/>
  <c r="J84" i="2"/>
  <c r="L177" i="2"/>
  <c r="H158" i="2"/>
  <c r="F206" i="2"/>
  <c r="J165" i="2"/>
  <c r="H201" i="2"/>
  <c r="H57" i="2"/>
  <c r="J45" i="2"/>
  <c r="F164" i="2"/>
  <c r="G129" i="2"/>
  <c r="Q4" i="2"/>
  <c r="K32" i="2"/>
  <c r="G120" i="2"/>
  <c r="I26" i="2"/>
  <c r="G265" i="2"/>
  <c r="F182" i="2"/>
  <c r="R22" i="2"/>
  <c r="H81" i="2"/>
  <c r="U4" i="2"/>
  <c r="L142" i="2"/>
  <c r="L258" i="2"/>
  <c r="H11" i="2"/>
  <c r="U21" i="2"/>
  <c r="L96" i="2"/>
  <c r="J32" i="2"/>
  <c r="L239" i="2"/>
  <c r="K89" i="2"/>
  <c r="I144" i="2"/>
  <c r="F242" i="2"/>
  <c r="F262" i="2"/>
  <c r="H249" i="2"/>
  <c r="F243" i="2"/>
  <c r="J168" i="2"/>
  <c r="K83" i="2"/>
  <c r="J189" i="2"/>
  <c r="K81" i="2"/>
  <c r="L190" i="2"/>
  <c r="R1" i="2"/>
  <c r="I134" i="2"/>
  <c r="K20" i="2"/>
  <c r="S30" i="2"/>
  <c r="V12" i="2"/>
  <c r="L223" i="2"/>
  <c r="K220" i="2"/>
  <c r="F96" i="2"/>
  <c r="T26" i="2"/>
  <c r="L77" i="2"/>
  <c r="L228" i="2"/>
  <c r="G122" i="2"/>
  <c r="K52" i="2"/>
  <c r="L186" i="2"/>
  <c r="J133" i="2"/>
  <c r="F142" i="2"/>
  <c r="J48" i="2"/>
  <c r="H240" i="2"/>
  <c r="L170" i="2"/>
  <c r="I95" i="2"/>
  <c r="F106" i="2"/>
  <c r="H178" i="2"/>
  <c r="F42" i="2"/>
  <c r="I242" i="2"/>
  <c r="V16" i="2"/>
  <c r="J108" i="2"/>
  <c r="I231" i="2"/>
  <c r="I49" i="2"/>
  <c r="J100" i="2"/>
  <c r="J20" i="2"/>
  <c r="F117" i="2"/>
  <c r="L212" i="2"/>
  <c r="K150" i="2"/>
  <c r="L16" i="2"/>
  <c r="F161" i="2"/>
  <c r="F22" i="2"/>
  <c r="H63" i="2"/>
  <c r="I268" i="2"/>
  <c r="T1" i="2"/>
  <c r="L118" i="2"/>
  <c r="F64" i="2"/>
  <c r="I39" i="2"/>
  <c r="F151" i="2"/>
  <c r="J128" i="2"/>
  <c r="G177" i="2"/>
  <c r="T16" i="2"/>
  <c r="I9" i="2"/>
  <c r="G58" i="2"/>
  <c r="G10" i="2"/>
  <c r="L178" i="2"/>
  <c r="G192" i="2"/>
  <c r="K202" i="2"/>
  <c r="K140" i="2"/>
  <c r="J235" i="2"/>
  <c r="F57" i="2"/>
  <c r="K157" i="2"/>
  <c r="H82" i="2"/>
  <c r="K235" i="2"/>
  <c r="I142" i="2"/>
  <c r="F84" i="2"/>
  <c r="J270" i="2"/>
  <c r="J5" i="2"/>
  <c r="J106" i="2"/>
  <c r="G142" i="2"/>
  <c r="K180" i="2"/>
  <c r="K54" i="2"/>
  <c r="I86" i="2"/>
  <c r="K128" i="2"/>
  <c r="F221" i="2"/>
  <c r="F69" i="2"/>
  <c r="G206" i="2"/>
  <c r="H78" i="2"/>
  <c r="H166" i="2"/>
  <c r="J141" i="2"/>
  <c r="H187" i="2"/>
  <c r="L194" i="2"/>
  <c r="F147" i="2"/>
  <c r="K203" i="2"/>
  <c r="G108" i="2"/>
  <c r="K139" i="2"/>
  <c r="F25" i="2"/>
  <c r="G77" i="2"/>
  <c r="K178" i="2"/>
  <c r="I98" i="2"/>
  <c r="H14" i="2"/>
  <c r="I84" i="2"/>
  <c r="K232" i="2"/>
  <c r="L193" i="2"/>
  <c r="J219" i="2"/>
  <c r="J183" i="2"/>
  <c r="L52" i="2"/>
  <c r="U12" i="2"/>
  <c r="T5" i="2"/>
  <c r="J196" i="2"/>
  <c r="H119" i="2"/>
  <c r="J75" i="2"/>
  <c r="H35" i="2"/>
  <c r="H162" i="2"/>
  <c r="I58" i="2"/>
  <c r="I258" i="2"/>
  <c r="F263" i="2"/>
  <c r="F103" i="2"/>
  <c r="G32" i="2"/>
  <c r="I241" i="2"/>
  <c r="H190" i="2"/>
  <c r="G137" i="2"/>
  <c r="G199" i="2"/>
  <c r="J242" i="2"/>
  <c r="F232" i="2"/>
  <c r="H128" i="2"/>
  <c r="G25" i="2"/>
  <c r="H32" i="2"/>
  <c r="J258" i="2"/>
  <c r="K14" i="2"/>
  <c r="G193" i="2"/>
  <c r="J248" i="2"/>
  <c r="L6" i="2"/>
  <c r="I154" i="2"/>
  <c r="H79" i="2"/>
  <c r="V9" i="2"/>
  <c r="K46" i="2"/>
  <c r="K29" i="2"/>
  <c r="H110" i="2"/>
  <c r="G135" i="2"/>
  <c r="L68" i="2"/>
  <c r="L101" i="2"/>
  <c r="K80" i="2"/>
  <c r="G95" i="2"/>
  <c r="J137" i="2"/>
  <c r="L135" i="2"/>
  <c r="U5" i="2"/>
  <c r="H147" i="2"/>
  <c r="J13" i="2"/>
  <c r="F189" i="2"/>
  <c r="I207" i="2"/>
  <c r="G36" i="2"/>
  <c r="R28" i="2"/>
  <c r="L103" i="2"/>
  <c r="I1" i="2"/>
  <c r="H142" i="2"/>
  <c r="G151" i="2"/>
  <c r="L24" i="2"/>
  <c r="G174" i="2"/>
  <c r="S15" i="2"/>
  <c r="I138" i="2"/>
  <c r="F199" i="2"/>
  <c r="G114" i="2"/>
  <c r="I61" i="2"/>
  <c r="J17" i="2"/>
  <c r="G106" i="2"/>
  <c r="H188" i="2"/>
  <c r="U1" i="2"/>
  <c r="H203" i="2"/>
  <c r="H65" i="2"/>
  <c r="H106" i="2"/>
  <c r="G34" i="2"/>
  <c r="L147" i="2"/>
  <c r="L9" i="2"/>
  <c r="K53" i="2"/>
  <c r="J95" i="2"/>
  <c r="K30" i="2"/>
  <c r="F59" i="2"/>
  <c r="I203" i="2"/>
  <c r="G69" i="2"/>
  <c r="F177" i="2"/>
  <c r="F79" i="2"/>
  <c r="L109" i="2"/>
  <c r="L140" i="2"/>
  <c r="I3" i="2"/>
  <c r="K141" i="2"/>
  <c r="G209" i="2"/>
  <c r="G267" i="2"/>
  <c r="L198" i="2"/>
  <c r="F80" i="2"/>
  <c r="G140" i="2"/>
  <c r="H154" i="2"/>
  <c r="H243" i="2"/>
  <c r="J211" i="2"/>
  <c r="J234" i="2"/>
  <c r="G131" i="2"/>
  <c r="J149" i="2"/>
  <c r="I111" i="2"/>
  <c r="H24" i="2"/>
  <c r="Q9" i="2"/>
  <c r="K79" i="2"/>
  <c r="J96" i="2"/>
  <c r="J88" i="2"/>
  <c r="H85" i="2"/>
  <c r="K10" i="2"/>
  <c r="F87" i="2"/>
  <c r="F186" i="2"/>
  <c r="G145" i="2"/>
  <c r="I157" i="2"/>
  <c r="G101" i="2"/>
  <c r="L236" i="2"/>
  <c r="I47" i="2"/>
  <c r="K221" i="2"/>
  <c r="J40" i="2"/>
  <c r="I52" i="2"/>
  <c r="J15" i="2"/>
  <c r="G2" i="2"/>
  <c r="K147" i="2"/>
  <c r="J73" i="2"/>
  <c r="G55" i="2"/>
  <c r="H97" i="2"/>
  <c r="F28" i="2"/>
  <c r="T19" i="2"/>
  <c r="L122" i="2"/>
  <c r="G172" i="2"/>
  <c r="J269" i="2"/>
  <c r="F144" i="2"/>
  <c r="J150" i="2"/>
  <c r="I24" i="2"/>
  <c r="J65" i="2"/>
  <c r="S18" i="2"/>
  <c r="L224" i="2"/>
  <c r="I83" i="2"/>
  <c r="G80" i="2"/>
  <c r="J140" i="2"/>
  <c r="I65" i="2"/>
  <c r="F203" i="2"/>
  <c r="K101" i="2"/>
  <c r="R21" i="2"/>
  <c r="F123" i="2"/>
  <c r="L201" i="2"/>
  <c r="Q28" i="2"/>
  <c r="G266" i="2"/>
  <c r="L208" i="2"/>
  <c r="I151" i="2"/>
  <c r="J155" i="2"/>
  <c r="K63" i="2"/>
  <c r="L241" i="2"/>
  <c r="F49" i="2"/>
  <c r="K25" i="2"/>
  <c r="G117" i="2"/>
  <c r="L10" i="2"/>
  <c r="L19" i="2"/>
  <c r="K21" i="2"/>
  <c r="H27" i="2"/>
  <c r="F112" i="2"/>
  <c r="F235" i="2"/>
  <c r="J74" i="2"/>
  <c r="L88" i="2"/>
  <c r="G263" i="2"/>
  <c r="J239" i="2"/>
  <c r="H210" i="2"/>
  <c r="G68" i="2"/>
  <c r="R2" i="2"/>
  <c r="G195" i="2"/>
  <c r="H103" i="2"/>
  <c r="F210" i="2"/>
  <c r="L129" i="2"/>
  <c r="I126" i="2"/>
  <c r="K243" i="2"/>
  <c r="J224" i="2"/>
  <c r="I5" i="2"/>
  <c r="T3" i="2"/>
  <c r="K213" i="2"/>
  <c r="H265" i="2"/>
  <c r="H241" i="2"/>
  <c r="J243" i="2"/>
  <c r="H53" i="2"/>
  <c r="H76" i="2"/>
  <c r="G235" i="2"/>
  <c r="R10" i="2"/>
  <c r="I21" i="2"/>
  <c r="L47" i="2"/>
  <c r="G127" i="2"/>
  <c r="L203" i="2"/>
  <c r="H52" i="2"/>
  <c r="J81" i="2"/>
  <c r="H199" i="2"/>
  <c r="I249" i="2"/>
  <c r="I135" i="2"/>
  <c r="K236" i="2"/>
  <c r="I53" i="2"/>
  <c r="J148" i="2"/>
  <c r="F197" i="2"/>
  <c r="H179" i="2"/>
  <c r="L216" i="2"/>
  <c r="H260" i="2"/>
  <c r="J220" i="2"/>
  <c r="J104" i="2"/>
  <c r="I152" i="2"/>
  <c r="G21" i="2"/>
  <c r="F176" i="2"/>
  <c r="L185" i="2"/>
  <c r="H98" i="2"/>
  <c r="K22" i="2"/>
  <c r="F192" i="2"/>
  <c r="J61" i="2"/>
  <c r="J228" i="2"/>
  <c r="J213" i="2"/>
  <c r="T10" i="2"/>
  <c r="H244" i="2"/>
  <c r="H145" i="2"/>
  <c r="F27" i="2"/>
  <c r="K257" i="2"/>
  <c r="G6" i="2"/>
  <c r="F268" i="2"/>
  <c r="L73" i="2"/>
  <c r="L254" i="2"/>
  <c r="G51" i="2"/>
  <c r="J42" i="2"/>
  <c r="J103" i="2"/>
  <c r="I127" i="2"/>
  <c r="F113" i="2"/>
  <c r="I7" i="2"/>
  <c r="J255" i="2"/>
  <c r="F33" i="2"/>
  <c r="J164" i="2"/>
  <c r="H68" i="2"/>
  <c r="K67" i="2"/>
  <c r="K111" i="2"/>
  <c r="F244" i="2"/>
  <c r="F245" i="2"/>
  <c r="I128" i="2"/>
  <c r="I199" i="2"/>
  <c r="J202" i="2"/>
  <c r="K155" i="2"/>
  <c r="F97" i="2"/>
  <c r="F74" i="2"/>
  <c r="F169" i="2"/>
  <c r="I59" i="2"/>
  <c r="H192" i="2"/>
  <c r="F48" i="2"/>
  <c r="J99" i="2"/>
  <c r="I155" i="2"/>
  <c r="L78" i="2"/>
  <c r="K163" i="2"/>
  <c r="H163" i="2"/>
  <c r="F153" i="2"/>
  <c r="F238" i="2"/>
  <c r="J116" i="2"/>
  <c r="G233" i="2"/>
  <c r="F138" i="2"/>
  <c r="F4" i="2"/>
  <c r="L141" i="2"/>
  <c r="S9" i="2"/>
  <c r="K23" i="2"/>
  <c r="F264" i="2"/>
  <c r="K124" i="2"/>
  <c r="Q22" i="2"/>
  <c r="K122" i="2"/>
  <c r="K250" i="2"/>
  <c r="H252" i="2"/>
  <c r="U11" i="2"/>
  <c r="R16" i="2"/>
  <c r="V15" i="2"/>
  <c r="G203" i="2"/>
  <c r="F155" i="2"/>
  <c r="K102" i="2"/>
  <c r="R25" i="2"/>
  <c r="K244" i="2"/>
  <c r="H242" i="2"/>
  <c r="G227" i="2"/>
  <c r="I190" i="2"/>
  <c r="F124" i="2"/>
  <c r="L231" i="2"/>
  <c r="J151" i="2"/>
  <c r="K219" i="2"/>
  <c r="J110" i="2"/>
  <c r="J35" i="2"/>
  <c r="G187" i="2"/>
  <c r="F72" i="2"/>
  <c r="F83" i="2"/>
  <c r="K160" i="2"/>
  <c r="J249" i="2"/>
  <c r="L156" i="2"/>
  <c r="G84" i="2"/>
  <c r="F11" i="2"/>
  <c r="I189" i="2"/>
  <c r="L195" i="2"/>
  <c r="G152" i="2"/>
  <c r="F29" i="2"/>
  <c r="K185" i="2"/>
  <c r="I68" i="2"/>
  <c r="I64" i="2"/>
  <c r="J67" i="2"/>
  <c r="L248" i="2"/>
  <c r="V6" i="2"/>
  <c r="L83" i="2"/>
  <c r="K168" i="2"/>
  <c r="G86" i="2"/>
  <c r="L69" i="2"/>
  <c r="L187" i="2"/>
  <c r="L179" i="2"/>
  <c r="J198" i="2"/>
  <c r="Q6" i="2"/>
  <c r="F249" i="2"/>
  <c r="I165" i="2"/>
  <c r="L257" i="2"/>
  <c r="U15" i="2"/>
  <c r="G246" i="2"/>
  <c r="J240" i="2"/>
  <c r="L75" i="2"/>
  <c r="G31" i="2"/>
  <c r="L155" i="2"/>
  <c r="H261" i="2"/>
  <c r="U13" i="2"/>
  <c r="F209" i="2"/>
  <c r="T23" i="2"/>
  <c r="J23" i="2"/>
  <c r="I35" i="2"/>
  <c r="H213" i="2"/>
  <c r="R14" i="2"/>
  <c r="L33" i="2"/>
  <c r="H123" i="2"/>
  <c r="Q20" i="2"/>
  <c r="F40" i="2"/>
  <c r="K45" i="2"/>
  <c r="I10" i="2"/>
  <c r="G157" i="2"/>
  <c r="H67" i="2"/>
  <c r="G28" i="2"/>
  <c r="I124" i="2"/>
  <c r="J229" i="2"/>
  <c r="J201" i="2"/>
  <c r="G149" i="2"/>
  <c r="T2" i="2"/>
  <c r="J194" i="2"/>
  <c r="I105" i="2"/>
  <c r="I76" i="2"/>
  <c r="G93" i="2"/>
  <c r="K233" i="2"/>
  <c r="K224" i="2"/>
  <c r="F131" i="2"/>
  <c r="G216" i="2"/>
  <c r="G219" i="2"/>
  <c r="G254" i="2"/>
  <c r="G53" i="2"/>
  <c r="F52" i="2"/>
  <c r="L192" i="2"/>
  <c r="F234" i="2"/>
  <c r="H259" i="2"/>
  <c r="L74" i="2"/>
  <c r="G98" i="2"/>
  <c r="G240" i="2"/>
  <c r="F141" i="2"/>
  <c r="F10" i="2"/>
  <c r="V11" i="2"/>
  <c r="K164" i="2"/>
  <c r="G102" i="2"/>
  <c r="L153" i="2"/>
  <c r="H99" i="2"/>
  <c r="K188" i="2"/>
  <c r="I130" i="2"/>
  <c r="F81" i="2"/>
  <c r="J21" i="2"/>
  <c r="I206" i="2"/>
  <c r="H45" i="2"/>
  <c r="F109" i="2"/>
  <c r="I156" i="2"/>
  <c r="L217" i="2"/>
  <c r="L162" i="2"/>
  <c r="G100" i="2"/>
  <c r="J112" i="2"/>
  <c r="L237" i="2"/>
  <c r="F168" i="2"/>
  <c r="F114" i="2"/>
  <c r="F92" i="2"/>
  <c r="F181" i="2"/>
  <c r="F31" i="2"/>
  <c r="J214" i="2"/>
  <c r="H170" i="2"/>
  <c r="G237" i="2"/>
  <c r="H216" i="2"/>
  <c r="F100" i="2"/>
  <c r="I227" i="2"/>
  <c r="H195" i="2"/>
  <c r="L41" i="2"/>
  <c r="F217" i="2"/>
  <c r="H222" i="2"/>
  <c r="K114" i="2"/>
  <c r="I148" i="2"/>
  <c r="G269" i="2"/>
  <c r="I218" i="2"/>
  <c r="L111" i="2"/>
  <c r="I129" i="2"/>
  <c r="H17" i="2"/>
  <c r="K1" i="2"/>
  <c r="H77" i="2"/>
  <c r="G15" i="2"/>
  <c r="J145" i="2"/>
  <c r="Q29" i="2"/>
  <c r="K2" i="2"/>
  <c r="S28" i="2"/>
  <c r="G132" i="2"/>
  <c r="G171" i="2"/>
  <c r="L242" i="2"/>
  <c r="K206" i="2"/>
  <c r="K173" i="2"/>
  <c r="Q25" i="2"/>
  <c r="F53" i="2"/>
  <c r="H171" i="2"/>
  <c r="G228" i="2"/>
  <c r="I159" i="2"/>
  <c r="K268" i="2"/>
  <c r="L91" i="2"/>
  <c r="J82" i="2"/>
  <c r="I209" i="2"/>
  <c r="K177" i="2"/>
  <c r="K222" i="2"/>
  <c r="S20" i="2"/>
  <c r="I30" i="2"/>
  <c r="J139" i="2"/>
  <c r="K192" i="2"/>
  <c r="H87" i="2"/>
  <c r="S3" i="2"/>
  <c r="I73" i="2"/>
  <c r="G48" i="2"/>
  <c r="K201" i="2"/>
  <c r="G243" i="2"/>
  <c r="G146" i="2"/>
  <c r="L255" i="2"/>
  <c r="I100" i="2"/>
  <c r="J261" i="2"/>
  <c r="I32" i="2"/>
  <c r="L36" i="2"/>
  <c r="I193" i="2"/>
  <c r="I229" i="2"/>
  <c r="L260" i="2"/>
  <c r="L149" i="2"/>
  <c r="J127" i="2"/>
  <c r="G166" i="2"/>
  <c r="J138" i="2"/>
  <c r="L64" i="2"/>
  <c r="F214" i="2"/>
  <c r="K96" i="2"/>
  <c r="H37" i="2"/>
  <c r="Q17" i="2"/>
  <c r="H191" i="2"/>
  <c r="H20" i="2"/>
  <c r="K78" i="2"/>
  <c r="S13" i="2"/>
  <c r="K94" i="2"/>
  <c r="G155" i="2"/>
  <c r="F60" i="2"/>
  <c r="K158" i="2"/>
  <c r="H88" i="2"/>
  <c r="H86" i="2"/>
  <c r="I14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136" i="2"/>
  <c r="C135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" i="2"/>
  <c r="AM16" i="2" a="1"/>
  <c r="AO71" i="2" a="1"/>
  <c r="AP16" i="2" a="1"/>
  <c r="AN68" i="2" a="1"/>
  <c r="AL13" i="2" a="1"/>
  <c r="AS68" i="2" a="1"/>
  <c r="AS13" i="2" a="1"/>
  <c r="B3" i="2" l="1"/>
  <c r="B4" i="2"/>
  <c r="AP16" i="2"/>
  <c r="AO71" i="2"/>
  <c r="AM16" i="2"/>
  <c r="AL13" i="2"/>
  <c r="AN68" i="2"/>
  <c r="AS68" i="2"/>
  <c r="AS13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" i="2"/>
  <c r="AP70" i="2" a="1"/>
  <c r="AL14" i="2" a="1"/>
  <c r="AN69" i="2" a="1"/>
  <c r="AS69" i="2" a="1"/>
  <c r="AS14" i="2" a="1"/>
  <c r="AP70" i="2" l="1"/>
  <c r="AN69" i="2"/>
  <c r="AL14" i="2"/>
  <c r="AS69" i="2"/>
  <c r="AS14" i="2"/>
  <c r="B254" i="2"/>
  <c r="B269" i="2"/>
  <c r="B259" i="2"/>
  <c r="B261" i="2"/>
  <c r="B265" i="2"/>
  <c r="B263" i="2"/>
  <c r="B264" i="2"/>
  <c r="B252" i="2"/>
  <c r="B255" i="2"/>
  <c r="B268" i="2"/>
  <c r="B258" i="2"/>
  <c r="B260" i="2"/>
  <c r="B267" i="2"/>
  <c r="B266" i="2"/>
  <c r="B257" i="2"/>
  <c r="B253" i="2"/>
  <c r="B270" i="2"/>
  <c r="B262" i="2"/>
  <c r="B251" i="2"/>
  <c r="B256" i="2"/>
  <c r="Z144" i="2"/>
  <c r="Z136" i="2"/>
  <c r="Z128" i="2"/>
  <c r="X57" i="2"/>
  <c r="AP71" i="2" a="1"/>
  <c r="AS70" i="2" a="1"/>
  <c r="AS15" i="2" a="1"/>
  <c r="AP71" i="2" l="1"/>
  <c r="AS70" i="2"/>
  <c r="AS15" i="2"/>
  <c r="B181" i="2"/>
  <c r="B219" i="2"/>
  <c r="B61" i="2"/>
  <c r="B213" i="2"/>
  <c r="B200" i="2"/>
  <c r="B64" i="2"/>
  <c r="B111" i="2"/>
  <c r="B207" i="2"/>
  <c r="B225" i="2"/>
  <c r="B57" i="2"/>
  <c r="B192" i="2"/>
  <c r="B115" i="2"/>
  <c r="B214" i="2"/>
  <c r="B218" i="2"/>
  <c r="B220" i="2"/>
  <c r="B201" i="2"/>
  <c r="B191" i="2"/>
  <c r="B202" i="2"/>
  <c r="B206" i="2"/>
  <c r="B58" i="2"/>
  <c r="B196" i="2"/>
  <c r="B65" i="2"/>
  <c r="B112" i="2"/>
  <c r="B119" i="2"/>
  <c r="B223" i="2"/>
  <c r="B190" i="2"/>
  <c r="B210" i="2"/>
  <c r="B193" i="2"/>
  <c r="B216" i="2"/>
  <c r="B62" i="2"/>
  <c r="B215" i="2"/>
  <c r="B187" i="2"/>
  <c r="B189" i="2"/>
  <c r="B194" i="2"/>
  <c r="B185" i="2"/>
  <c r="B120" i="2"/>
  <c r="B208" i="2"/>
  <c r="B197" i="2"/>
  <c r="B224" i="2"/>
  <c r="B63" i="2"/>
  <c r="B184" i="2"/>
  <c r="B203" i="2"/>
  <c r="B195" i="2"/>
  <c r="B198" i="2"/>
  <c r="B212" i="2"/>
  <c r="B186" i="2"/>
  <c r="B204" i="2"/>
  <c r="B222" i="2"/>
  <c r="B199" i="2"/>
  <c r="B60" i="2"/>
  <c r="B113" i="2"/>
  <c r="B118" i="2"/>
  <c r="B114" i="2"/>
  <c r="B59" i="2"/>
  <c r="B205" i="2"/>
  <c r="B211" i="2"/>
  <c r="B188" i="2"/>
  <c r="B117" i="2"/>
  <c r="B116" i="2"/>
  <c r="B183" i="2"/>
  <c r="B182" i="2"/>
  <c r="B209" i="2"/>
  <c r="B217" i="2"/>
  <c r="B221" i="2"/>
  <c r="B56" i="2"/>
  <c r="N24" i="2"/>
  <c r="N20" i="2"/>
  <c r="N23" i="2"/>
  <c r="N19" i="2"/>
  <c r="N21" i="2"/>
  <c r="N22" i="2"/>
  <c r="N12" i="2"/>
  <c r="N8" i="2"/>
  <c r="N11" i="2"/>
  <c r="N7" i="2"/>
  <c r="N10" i="2"/>
  <c r="N9" i="2"/>
  <c r="N16" i="2"/>
  <c r="N15" i="2"/>
  <c r="N13" i="2"/>
  <c r="N18" i="2"/>
  <c r="N14" i="2"/>
  <c r="N17" i="2"/>
  <c r="AS71" i="2" a="1"/>
  <c r="AS16" i="2" a="1"/>
  <c r="AS71" i="2" l="1"/>
  <c r="AS16" i="2"/>
  <c r="B89" i="2"/>
  <c r="B91" i="2"/>
  <c r="B95" i="2"/>
  <c r="B75" i="2"/>
  <c r="B101" i="2"/>
  <c r="B90" i="2"/>
  <c r="B53" i="2"/>
  <c r="B125" i="2"/>
  <c r="B82" i="2"/>
  <c r="B49" i="2"/>
  <c r="B87" i="2"/>
  <c r="B73" i="2"/>
  <c r="B100" i="2"/>
  <c r="B66" i="2"/>
  <c r="B93" i="2"/>
  <c r="B103" i="2"/>
  <c r="B99" i="2"/>
  <c r="B74" i="2"/>
  <c r="B92" i="2"/>
  <c r="B67" i="2"/>
  <c r="B79" i="2"/>
  <c r="B104" i="2"/>
  <c r="B102" i="2"/>
  <c r="B76" i="2"/>
  <c r="B110" i="2"/>
  <c r="B88" i="2"/>
  <c r="B51" i="2"/>
  <c r="B55" i="2"/>
  <c r="B69" i="2"/>
  <c r="B50" i="2"/>
  <c r="B52" i="2"/>
  <c r="B48" i="2"/>
  <c r="B46" i="2"/>
  <c r="B71" i="2"/>
  <c r="B106" i="2"/>
  <c r="B80" i="2"/>
  <c r="B84" i="2"/>
  <c r="B123" i="2"/>
  <c r="B124" i="2"/>
  <c r="B108" i="2"/>
  <c r="B121" i="2"/>
  <c r="B96" i="2"/>
  <c r="B68" i="2"/>
  <c r="B81" i="2"/>
  <c r="B107" i="2"/>
  <c r="B54" i="2"/>
  <c r="B97" i="2"/>
  <c r="B77" i="2"/>
  <c r="B78" i="2"/>
  <c r="B86" i="2"/>
  <c r="B105" i="2"/>
  <c r="B85" i="2"/>
  <c r="B83" i="2"/>
  <c r="B109" i="2"/>
  <c r="B98" i="2"/>
  <c r="B94" i="2"/>
  <c r="B72" i="2"/>
  <c r="B70" i="2"/>
  <c r="B122" i="2"/>
  <c r="B47" i="2"/>
  <c r="AF112" i="2"/>
  <c r="B249" i="2" l="1"/>
  <c r="B244" i="2"/>
  <c r="B243" i="2"/>
  <c r="B248" i="2"/>
  <c r="B250" i="2"/>
  <c r="B242" i="2"/>
  <c r="B241" i="2"/>
  <c r="B247" i="2"/>
  <c r="B245" i="2"/>
  <c r="B246" i="2"/>
  <c r="Z120" i="2"/>
  <c r="N4" i="2" l="1"/>
  <c r="N3" i="2"/>
  <c r="N5" i="2"/>
  <c r="N6" i="2"/>
  <c r="N2" i="2"/>
  <c r="N1" i="2"/>
  <c r="Z129" i="2" l="1"/>
  <c r="Z121" i="2"/>
  <c r="P7" i="2" a="1"/>
  <c r="P1" i="2" a="1"/>
  <c r="H91" i="2" a="1"/>
  <c r="H46" i="2" a="1"/>
  <c r="H1" i="2" a="1"/>
  <c r="H2" i="2" a="1"/>
  <c r="H92" i="2" a="1"/>
  <c r="H47" i="2" a="1"/>
  <c r="H93" i="2" a="1"/>
  <c r="H3" i="2" a="1"/>
  <c r="H48" i="2" a="1"/>
  <c r="H49" i="2" a="1"/>
  <c r="H4" i="2" a="1"/>
  <c r="H94" i="2" a="1"/>
  <c r="H50" i="2" a="1"/>
  <c r="H95" i="2" a="1"/>
  <c r="H5" i="2" a="1"/>
  <c r="H51" i="2" a="1"/>
  <c r="H6" i="2" a="1"/>
  <c r="H96" i="2" a="1"/>
  <c r="H96" i="2" l="1"/>
  <c r="H6" i="2"/>
  <c r="H51" i="2"/>
  <c r="H5" i="2"/>
  <c r="H95" i="2"/>
  <c r="H50" i="2"/>
  <c r="H94" i="2"/>
  <c r="H4" i="2"/>
  <c r="H49" i="2"/>
  <c r="H48" i="2"/>
  <c r="H3" i="2"/>
  <c r="H93" i="2"/>
  <c r="H47" i="2"/>
  <c r="H92" i="2"/>
  <c r="H2" i="2"/>
  <c r="P1" i="2"/>
  <c r="P7" i="2"/>
  <c r="H46" i="2"/>
  <c r="H91" i="2"/>
  <c r="H1" i="2"/>
  <c r="B172" i="2" l="1"/>
  <c r="B174" i="2"/>
  <c r="B173" i="2"/>
  <c r="B167" i="2"/>
  <c r="B165" i="2"/>
  <c r="B169" i="2"/>
  <c r="B162" i="2"/>
  <c r="B168" i="2"/>
  <c r="B161" i="2"/>
  <c r="B170" i="2"/>
  <c r="B163" i="2"/>
  <c r="B166" i="2"/>
  <c r="B171" i="2"/>
  <c r="B164" i="2"/>
  <c r="B43" i="2" l="1"/>
  <c r="B36" i="2"/>
  <c r="B42" i="2"/>
  <c r="B41" i="2"/>
  <c r="B38" i="2"/>
  <c r="B39" i="2"/>
  <c r="B40" i="2"/>
  <c r="B45" i="2"/>
  <c r="B44" i="2"/>
  <c r="B37" i="2"/>
  <c r="B232" i="2" l="1"/>
  <c r="B231" i="2"/>
  <c r="B239" i="2"/>
  <c r="B240" i="2"/>
  <c r="B235" i="2"/>
  <c r="B234" i="2"/>
  <c r="B233" i="2"/>
  <c r="B236" i="2"/>
  <c r="B237" i="2"/>
  <c r="B238" i="2"/>
  <c r="Z158" i="2" l="1"/>
  <c r="Z157" i="2"/>
  <c r="Z156" i="2"/>
  <c r="Z155" i="2"/>
  <c r="Z154" i="2"/>
  <c r="Z153" i="2"/>
  <c r="Z150" i="2"/>
  <c r="Z149" i="2"/>
  <c r="Z148" i="2"/>
  <c r="Z147" i="2"/>
  <c r="Z146" i="2"/>
  <c r="Z145" i="2"/>
  <c r="Z142" i="2"/>
  <c r="Z141" i="2"/>
  <c r="Z140" i="2"/>
  <c r="Z139" i="2"/>
  <c r="Z138" i="2"/>
  <c r="Z137" i="2"/>
  <c r="Z134" i="2"/>
  <c r="Z133" i="2"/>
  <c r="Z132" i="2"/>
  <c r="Z131" i="2"/>
  <c r="Z130" i="2"/>
  <c r="Z126" i="2"/>
  <c r="Z125" i="2"/>
  <c r="Z124" i="2"/>
  <c r="Z123" i="2"/>
  <c r="Z122" i="2"/>
  <c r="P11" i="2" a="1"/>
  <c r="P2" i="2" a="1"/>
  <c r="P12" i="2" a="1"/>
  <c r="P15" i="2" a="1"/>
  <c r="P19" i="2" a="1"/>
  <c r="P16" i="2" a="1"/>
  <c r="P24" i="2" a="1"/>
  <c r="P3" i="2" a="1"/>
  <c r="P6" i="2" a="1"/>
  <c r="P25" i="2" a="1"/>
  <c r="P30" i="2" a="1"/>
  <c r="P18" i="2" a="1"/>
  <c r="P27" i="2" a="1"/>
  <c r="P28" i="2" a="1"/>
  <c r="P9" i="2" a="1"/>
  <c r="P10" i="2" a="1"/>
  <c r="P5" i="2" a="1"/>
  <c r="P22" i="2" a="1"/>
  <c r="P21" i="2" a="1"/>
  <c r="P8" i="2" a="1"/>
  <c r="P13" i="2" a="1"/>
  <c r="P14" i="2" a="1"/>
  <c r="P20" i="2" a="1"/>
  <c r="P23" i="2" a="1"/>
  <c r="P26" i="2" a="1"/>
  <c r="P29" i="2" a="1"/>
  <c r="P4" i="2" a="1"/>
  <c r="P17" i="2" a="1"/>
  <c r="P15" i="2" l="1"/>
  <c r="P17" i="2"/>
  <c r="P19" i="2"/>
  <c r="P21" i="2"/>
  <c r="P23" i="2"/>
  <c r="P24" i="2"/>
  <c r="P25" i="2"/>
  <c r="P2" i="2"/>
  <c r="P28" i="2"/>
  <c r="P4" i="2"/>
  <c r="P8" i="2"/>
  <c r="P16" i="2"/>
  <c r="P18" i="2"/>
  <c r="P20" i="2"/>
  <c r="P22" i="2"/>
  <c r="P26" i="2"/>
  <c r="P27" i="2"/>
  <c r="P3" i="2"/>
  <c r="P29" i="2"/>
  <c r="P5" i="2"/>
  <c r="P30" i="2"/>
  <c r="P6" i="2"/>
  <c r="P9" i="2"/>
  <c r="P10" i="2"/>
  <c r="P11" i="2"/>
  <c r="P12" i="2"/>
  <c r="P13" i="2"/>
  <c r="P14" i="2"/>
  <c r="BB65" i="2" l="1"/>
  <c r="BB27" i="2"/>
  <c r="AF57" i="2"/>
  <c r="AH57" i="2" s="1"/>
  <c r="AF2" i="2"/>
  <c r="AH2" i="2" s="1"/>
  <c r="BB49" i="2" l="1"/>
  <c r="BB74" i="2"/>
  <c r="BB3" i="2"/>
  <c r="BB37" i="2"/>
  <c r="BB58" i="2"/>
  <c r="BB43" i="2"/>
  <c r="BB69" i="2"/>
  <c r="BB20" i="2"/>
  <c r="BB66" i="2"/>
  <c r="BB78" i="2"/>
  <c r="BB29" i="2"/>
  <c r="BB6" i="2"/>
  <c r="BB46" i="2"/>
  <c r="BB26" i="2"/>
  <c r="BB68" i="2"/>
  <c r="BB80" i="2"/>
  <c r="BB8" i="2"/>
  <c r="BB24" i="2"/>
  <c r="BB86" i="2"/>
  <c r="BB59" i="2"/>
  <c r="BB85" i="2"/>
  <c r="BB22" i="2"/>
  <c r="BB89" i="2"/>
  <c r="BB90" i="2"/>
  <c r="BB13" i="2"/>
  <c r="BB14" i="2"/>
  <c r="BB9" i="2"/>
  <c r="BB19" i="2"/>
  <c r="BB87" i="2"/>
  <c r="BB71" i="2"/>
  <c r="BB60" i="2"/>
  <c r="BB4" i="2"/>
  <c r="BB15" i="2"/>
  <c r="BB84" i="2"/>
  <c r="BB56" i="2"/>
  <c r="BB67" i="2"/>
  <c r="BB81" i="2"/>
  <c r="BB91" i="2"/>
  <c r="BB41" i="2"/>
  <c r="BB83" i="2"/>
  <c r="BB61" i="2"/>
  <c r="BB44" i="2"/>
  <c r="BB28" i="2"/>
  <c r="BB36" i="2"/>
  <c r="BB52" i="2"/>
  <c r="BB17" i="2"/>
  <c r="BB75" i="2"/>
  <c r="BB30" i="2"/>
  <c r="BB16" i="2"/>
  <c r="BB50" i="2"/>
  <c r="BB47" i="2"/>
  <c r="BB45" i="2"/>
  <c r="BB42" i="2"/>
  <c r="BB18" i="2"/>
  <c r="BB82" i="2"/>
  <c r="BB72" i="2"/>
  <c r="BB88" i="2"/>
  <c r="BB55" i="2"/>
  <c r="BB57" i="2"/>
  <c r="BB76" i="2"/>
  <c r="BB23" i="2"/>
  <c r="BB33" i="2"/>
  <c r="BB63" i="2"/>
  <c r="BB21" i="2"/>
  <c r="BB2" i="2"/>
  <c r="BB48" i="2"/>
  <c r="BB51" i="2"/>
  <c r="BB11" i="2"/>
  <c r="BB77" i="2"/>
  <c r="BB10" i="2"/>
  <c r="BB64" i="2"/>
  <c r="BB70" i="2"/>
  <c r="BB31" i="2"/>
  <c r="BB53" i="2"/>
  <c r="BB7" i="2"/>
  <c r="BB39" i="2"/>
  <c r="BB73" i="2"/>
  <c r="BB5" i="2"/>
  <c r="BB34" i="2"/>
  <c r="BB38" i="2"/>
  <c r="BB40" i="2"/>
  <c r="BB35" i="2"/>
  <c r="BB12" i="2"/>
  <c r="BB62" i="2"/>
  <c r="BB32" i="2"/>
  <c r="BB25" i="2"/>
  <c r="BB54" i="2"/>
  <c r="BB79" i="2"/>
  <c r="H226" i="2" a="1"/>
  <c r="H181" i="2" a="1"/>
  <c r="H136" i="2" a="1"/>
  <c r="H137" i="2" a="1"/>
  <c r="H227" i="2" a="1"/>
  <c r="H182" i="2" a="1"/>
  <c r="H183" i="2" a="1"/>
  <c r="H138" i="2" a="1"/>
  <c r="H228" i="2" a="1"/>
  <c r="H229" i="2" a="1"/>
  <c r="H139" i="2" a="1"/>
  <c r="H184" i="2" a="1"/>
  <c r="H230" i="2" a="1"/>
  <c r="H140" i="2" a="1"/>
  <c r="H185" i="2" a="1"/>
  <c r="H231" i="2" a="1"/>
  <c r="H186" i="2" a="1"/>
  <c r="H141" i="2" a="1"/>
  <c r="H141" i="2" l="1"/>
  <c r="H186" i="2"/>
  <c r="H231" i="2"/>
  <c r="H185" i="2"/>
  <c r="H140" i="2"/>
  <c r="H230" i="2"/>
  <c r="H184" i="2"/>
  <c r="H139" i="2"/>
  <c r="H229" i="2"/>
  <c r="H228" i="2"/>
  <c r="H138" i="2"/>
  <c r="H183" i="2"/>
  <c r="H182" i="2"/>
  <c r="H227" i="2"/>
  <c r="H137" i="2"/>
  <c r="H136" i="2"/>
  <c r="H181" i="2"/>
  <c r="H226" i="2"/>
  <c r="BA56" i="2"/>
  <c r="BA34" i="2"/>
  <c r="BA90" i="2"/>
  <c r="BA37" i="2"/>
  <c r="BA25" i="2"/>
  <c r="BA3" i="2"/>
  <c r="BA43" i="2"/>
  <c r="BA14" i="2"/>
  <c r="BA38" i="2"/>
  <c r="BA30" i="2"/>
  <c r="BA13" i="2"/>
  <c r="BA60" i="2"/>
  <c r="BA20" i="2"/>
  <c r="BA47" i="2"/>
  <c r="BA83" i="2"/>
  <c r="BA23" i="2"/>
  <c r="BA54" i="2"/>
  <c r="BA63" i="2"/>
  <c r="BA76" i="2"/>
  <c r="BA67" i="2"/>
  <c r="BA55" i="2"/>
  <c r="BA71" i="2"/>
  <c r="BA10" i="2"/>
  <c r="BA45" i="2"/>
  <c r="BA86" i="2"/>
  <c r="BA74" i="2"/>
  <c r="BA40" i="2"/>
  <c r="BA21" i="2"/>
  <c r="BA11" i="2"/>
  <c r="BA18" i="2"/>
  <c r="BA80" i="2"/>
  <c r="BA12" i="2"/>
  <c r="BA22" i="2"/>
  <c r="BA65" i="2"/>
  <c r="BA28" i="2"/>
  <c r="BA72" i="2"/>
  <c r="BA62" i="2"/>
  <c r="BA52" i="2"/>
  <c r="BA6" i="2"/>
  <c r="BA87" i="2"/>
  <c r="BA29" i="2"/>
  <c r="BA82" i="2"/>
  <c r="BA50" i="2"/>
  <c r="BA78" i="2"/>
  <c r="BA58" i="2"/>
  <c r="BA7" i="2"/>
  <c r="BA61" i="2"/>
  <c r="BA2" i="2"/>
  <c r="BA19" i="2"/>
  <c r="BA57" i="2"/>
  <c r="BA8" i="2"/>
  <c r="BA15" i="2"/>
  <c r="BA48" i="2"/>
  <c r="BA77" i="2"/>
  <c r="BA46" i="2"/>
  <c r="BA85" i="2"/>
  <c r="BA51" i="2"/>
  <c r="BA81" i="2"/>
  <c r="BA36" i="2"/>
  <c r="BA44" i="2"/>
  <c r="BA79" i="2"/>
  <c r="BA31" i="2"/>
  <c r="BA68" i="2"/>
  <c r="BA27" i="2"/>
  <c r="BA16" i="2"/>
  <c r="BA5" i="2"/>
  <c r="BA4" i="2"/>
  <c r="BA41" i="2"/>
  <c r="BA59" i="2"/>
  <c r="BA69" i="2"/>
  <c r="BA73" i="2"/>
  <c r="BA39" i="2"/>
  <c r="BA35" i="2"/>
  <c r="BA33" i="2"/>
  <c r="BA88" i="2"/>
  <c r="BA89" i="2"/>
  <c r="BA84" i="2"/>
  <c r="BA17" i="2"/>
  <c r="BA75" i="2"/>
  <c r="BA24" i="2"/>
  <c r="BA26" i="2"/>
  <c r="BA64" i="2"/>
  <c r="BA53" i="2"/>
  <c r="BA32" i="2"/>
  <c r="BA70" i="2"/>
  <c r="BA42" i="2"/>
  <c r="BA9" i="2"/>
  <c r="BA49" i="2"/>
  <c r="BA91" i="2"/>
  <c r="BA66" i="2"/>
  <c r="B151" i="2" l="1"/>
  <c r="B144" i="2"/>
  <c r="B136" i="2"/>
  <c r="B143" i="2"/>
  <c r="B152" i="2"/>
  <c r="B158" i="2" l="1"/>
  <c r="B33" i="2"/>
  <c r="B30" i="2"/>
  <c r="B153" i="2"/>
  <c r="B32" i="2"/>
  <c r="B141" i="2"/>
  <c r="B146" i="2"/>
  <c r="B138" i="2"/>
  <c r="B147" i="2"/>
  <c r="B26" i="2"/>
  <c r="B139" i="2"/>
  <c r="B27" i="2"/>
  <c r="B34" i="2"/>
  <c r="B157" i="2"/>
  <c r="B142" i="2"/>
  <c r="B156" i="2"/>
  <c r="B149" i="2"/>
  <c r="B155" i="2"/>
  <c r="B137" i="2"/>
  <c r="B29" i="2"/>
  <c r="B28" i="2"/>
  <c r="B145" i="2"/>
  <c r="B160" i="2"/>
  <c r="B31" i="2"/>
  <c r="B140" i="2"/>
  <c r="B35" i="2"/>
  <c r="B154" i="2"/>
  <c r="B150" i="2"/>
  <c r="B148" i="2"/>
  <c r="B159" i="2"/>
  <c r="B229" i="2" l="1"/>
  <c r="B127" i="2"/>
  <c r="B24" i="2"/>
  <c r="B16" i="2"/>
  <c r="B23" i="2"/>
  <c r="B135" i="2"/>
  <c r="B227" i="2"/>
  <c r="B22" i="2"/>
  <c r="B226" i="2"/>
  <c r="B20" i="2"/>
  <c r="B228" i="2"/>
  <c r="B17" i="2"/>
  <c r="B230" i="2"/>
  <c r="B25" i="2"/>
  <c r="B21" i="2"/>
  <c r="B128" i="2"/>
  <c r="B18" i="2"/>
  <c r="B19" i="2"/>
  <c r="AH112" i="2"/>
  <c r="Z152" i="2"/>
  <c r="B11" i="2" l="1"/>
  <c r="B13" i="2"/>
  <c r="B14" i="2"/>
  <c r="B12" i="2"/>
  <c r="B15" i="2"/>
  <c r="B131" i="2"/>
  <c r="B126" i="2"/>
  <c r="B129" i="2"/>
  <c r="B130" i="2"/>
  <c r="B132" i="2"/>
  <c r="B134" i="2"/>
  <c r="B133" i="2"/>
  <c r="N28" i="2"/>
  <c r="N27" i="2"/>
  <c r="N29" i="2"/>
  <c r="N30" i="2"/>
  <c r="N26" i="2"/>
  <c r="N25" i="2"/>
  <c r="B1" i="2" l="1"/>
  <c r="B2" i="2"/>
  <c r="B179" i="2" l="1"/>
  <c r="B175" i="2"/>
  <c r="B180" i="2"/>
  <c r="B9" i="2"/>
  <c r="B5" i="2"/>
  <c r="B7" i="2"/>
  <c r="B177" i="2"/>
  <c r="B10" i="2"/>
  <c r="B8" i="2"/>
  <c r="B176" i="2"/>
  <c r="B6" i="2"/>
  <c r="B178" i="2"/>
  <c r="AW78" i="2" l="1"/>
  <c r="AW39" i="2"/>
  <c r="BI39" i="2" s="1"/>
  <c r="AW48" i="2"/>
  <c r="AW27" i="2"/>
  <c r="BI27" i="2" s="1"/>
  <c r="AW40" i="2"/>
  <c r="BI40" i="2" s="1"/>
  <c r="AW65" i="2"/>
  <c r="AW43" i="2"/>
  <c r="BI43" i="2" s="1"/>
  <c r="AW12" i="2"/>
  <c r="BI12" i="2" s="1"/>
  <c r="AW62" i="2"/>
  <c r="AW41" i="2"/>
  <c r="BI41" i="2" s="1"/>
  <c r="AW42" i="2"/>
  <c r="BI42" i="2" s="1"/>
  <c r="AW37" i="2"/>
  <c r="BI37" i="2" s="1"/>
  <c r="AW87" i="2"/>
  <c r="AW73" i="2"/>
  <c r="AW47" i="2"/>
  <c r="AW7" i="2"/>
  <c r="BI7" i="2" s="1"/>
  <c r="AW18" i="2"/>
  <c r="BI18" i="2" s="1"/>
  <c r="AW11" i="2"/>
  <c r="BI11" i="2" s="1"/>
  <c r="AW54" i="2"/>
  <c r="AW59" i="2"/>
  <c r="AW57" i="2"/>
  <c r="AW26" i="2"/>
  <c r="BI26" i="2" s="1"/>
  <c r="AW53" i="2"/>
  <c r="AW68" i="2"/>
  <c r="AW25" i="2"/>
  <c r="BI25" i="2" s="1"/>
  <c r="AW9" i="2"/>
  <c r="BI9" i="2" s="1"/>
  <c r="AW69" i="2"/>
  <c r="AW31" i="2"/>
  <c r="BI31" i="2" s="1"/>
  <c r="AW75" i="2"/>
  <c r="AW33" i="2"/>
  <c r="BI33" i="2" s="1"/>
  <c r="AW82" i="2"/>
  <c r="AW17" i="2"/>
  <c r="BI17" i="2" s="1"/>
  <c r="AW74" i="2"/>
  <c r="AW77" i="2"/>
  <c r="AW80" i="2"/>
  <c r="AW67" i="2"/>
  <c r="AW88" i="2"/>
  <c r="AW15" i="2"/>
  <c r="BI15" i="2" s="1"/>
  <c r="AW85" i="2"/>
  <c r="AW21" i="2"/>
  <c r="BI21" i="2" s="1"/>
  <c r="AW60" i="2"/>
  <c r="AW8" i="2"/>
  <c r="BI8" i="2" s="1"/>
  <c r="AW91" i="2"/>
  <c r="AW14" i="2"/>
  <c r="BI14" i="2" s="1"/>
  <c r="AW52" i="2"/>
  <c r="AW61" i="2"/>
  <c r="AW35" i="2"/>
  <c r="BI35" i="2" s="1"/>
  <c r="AW49" i="2"/>
  <c r="AW34" i="2"/>
  <c r="BI34" i="2" s="1"/>
  <c r="AW22" i="2"/>
  <c r="BI22" i="2" s="1"/>
  <c r="AW6" i="2"/>
  <c r="BI6" i="2" s="1"/>
  <c r="AW13" i="2"/>
  <c r="BI13" i="2" s="1"/>
  <c r="AW28" i="2"/>
  <c r="BI28" i="2" s="1"/>
  <c r="AW64" i="2"/>
  <c r="AW86" i="2"/>
  <c r="AW55" i="2"/>
  <c r="AW46" i="2"/>
  <c r="BI46" i="2" s="1"/>
  <c r="AW89" i="2"/>
  <c r="AW76" i="2"/>
  <c r="AW23" i="2"/>
  <c r="BI23" i="2" s="1"/>
  <c r="AW58" i="2"/>
  <c r="AW16" i="2"/>
  <c r="BI16" i="2" s="1"/>
  <c r="AW5" i="2"/>
  <c r="BI5" i="2" s="1"/>
  <c r="AW72" i="2"/>
  <c r="AW71" i="2"/>
  <c r="AW3" i="2"/>
  <c r="BI3" i="2" s="1"/>
  <c r="AW44" i="2"/>
  <c r="BI44" i="2" s="1"/>
  <c r="AW2" i="2"/>
  <c r="BI2" i="2" s="1"/>
  <c r="AW29" i="2"/>
  <c r="BI29" i="2" s="1"/>
  <c r="AW84" i="2"/>
  <c r="AW63" i="2"/>
  <c r="AW79" i="2"/>
  <c r="AW66" i="2"/>
  <c r="AW36" i="2"/>
  <c r="BI36" i="2" s="1"/>
  <c r="AW4" i="2"/>
  <c r="BI4" i="2" s="1"/>
  <c r="AW45" i="2"/>
  <c r="BI45" i="2" s="1"/>
  <c r="AW32" i="2"/>
  <c r="BI32" i="2" s="1"/>
  <c r="AW38" i="2"/>
  <c r="BI38" i="2" s="1"/>
  <c r="AW20" i="2"/>
  <c r="BI20" i="2" s="1"/>
  <c r="AW10" i="2"/>
  <c r="BI10" i="2" s="1"/>
  <c r="AW56" i="2"/>
  <c r="AW50" i="2"/>
  <c r="AW70" i="2"/>
  <c r="AW83" i="2"/>
  <c r="AW81" i="2"/>
  <c r="AW24" i="2"/>
  <c r="BI24" i="2" s="1"/>
  <c r="AW90" i="2"/>
  <c r="AW51" i="2"/>
  <c r="AW19" i="2"/>
  <c r="BI19" i="2" s="1"/>
  <c r="AW30" i="2"/>
  <c r="BI30" i="2" s="1"/>
  <c r="AV75" i="2" l="1"/>
  <c r="AV76" i="2"/>
  <c r="AV68" i="2"/>
  <c r="AV29" i="2"/>
  <c r="BH29" i="2" s="1"/>
  <c r="AV16" i="2"/>
  <c r="BH16" i="2" s="1"/>
  <c r="AV26" i="2"/>
  <c r="BH26" i="2" s="1"/>
  <c r="AV10" i="2"/>
  <c r="BH10" i="2" s="1"/>
  <c r="AV9" i="2"/>
  <c r="BH9" i="2" s="1"/>
  <c r="AV36" i="2"/>
  <c r="BH36" i="2" s="1"/>
  <c r="AV44" i="2"/>
  <c r="BH44" i="2" s="1"/>
  <c r="AV89" i="2"/>
  <c r="AV47" i="2"/>
  <c r="AV57" i="2"/>
  <c r="AV40" i="2"/>
  <c r="BH40" i="2" s="1"/>
  <c r="AV88" i="2"/>
  <c r="AV72" i="2"/>
  <c r="AV11" i="2"/>
  <c r="BH11" i="2" s="1"/>
  <c r="AV15" i="2"/>
  <c r="BH15" i="2" s="1"/>
  <c r="AV56" i="2"/>
  <c r="AV25" i="2"/>
  <c r="BH25" i="2" s="1"/>
  <c r="AV74" i="2"/>
  <c r="AV43" i="2"/>
  <c r="BH43" i="2" s="1"/>
  <c r="AV73" i="2"/>
  <c r="AV85" i="2"/>
  <c r="AV79" i="2"/>
  <c r="AV12" i="2"/>
  <c r="BH12" i="2" s="1"/>
  <c r="AV58" i="2"/>
  <c r="AV48" i="2"/>
  <c r="AV19" i="2"/>
  <c r="BH19" i="2" s="1"/>
  <c r="AV54" i="2"/>
  <c r="AV64" i="2"/>
  <c r="AV18" i="2"/>
  <c r="BH18" i="2" s="1"/>
  <c r="AV13" i="2"/>
  <c r="BH13" i="2" s="1"/>
  <c r="AV5" i="2"/>
  <c r="BH5" i="2" s="1"/>
  <c r="AV46" i="2"/>
  <c r="BH46" i="2" s="1"/>
  <c r="AV82" i="2"/>
  <c r="AV51" i="2"/>
  <c r="AV4" i="2"/>
  <c r="BH4" i="2" s="1"/>
  <c r="AV32" i="2"/>
  <c r="BH32" i="2" s="1"/>
  <c r="AV33" i="2"/>
  <c r="BH33" i="2" s="1"/>
  <c r="AV39" i="2"/>
  <c r="BH39" i="2" s="1"/>
  <c r="AV6" i="2"/>
  <c r="BH6" i="2" s="1"/>
  <c r="AV67" i="2"/>
  <c r="AV71" i="2"/>
  <c r="AV23" i="2"/>
  <c r="BH23" i="2" s="1"/>
  <c r="AV28" i="2"/>
  <c r="BH28" i="2" s="1"/>
  <c r="AV65" i="2"/>
  <c r="AV84" i="2"/>
  <c r="AV22" i="2"/>
  <c r="BH22" i="2" s="1"/>
  <c r="AV14" i="2"/>
  <c r="BH14" i="2" s="1"/>
  <c r="AV60" i="2"/>
  <c r="AV31" i="2"/>
  <c r="BH31" i="2" s="1"/>
  <c r="AV35" i="2"/>
  <c r="BH35" i="2" s="1"/>
  <c r="AV41" i="2"/>
  <c r="BH41" i="2" s="1"/>
  <c r="AV78" i="2"/>
  <c r="AV61" i="2"/>
  <c r="AV87" i="2"/>
  <c r="AV86" i="2"/>
  <c r="AV42" i="2"/>
  <c r="BH42" i="2" s="1"/>
  <c r="AV7" i="2"/>
  <c r="BH7" i="2" s="1"/>
  <c r="AV53" i="2"/>
  <c r="AV20" i="2"/>
  <c r="BH20" i="2" s="1"/>
  <c r="AV70" i="2"/>
  <c r="AV66" i="2"/>
  <c r="AV37" i="2"/>
  <c r="BH37" i="2" s="1"/>
  <c r="AV49" i="2"/>
  <c r="AV50" i="2"/>
  <c r="AV81" i="2"/>
  <c r="AV52" i="2"/>
  <c r="AV34" i="2"/>
  <c r="BH34" i="2" s="1"/>
  <c r="AV69" i="2"/>
  <c r="AV21" i="2"/>
  <c r="BH21" i="2" s="1"/>
  <c r="AV62" i="2"/>
  <c r="AV45" i="2"/>
  <c r="BH45" i="2" s="1"/>
  <c r="AV91" i="2"/>
  <c r="AV55" i="2"/>
  <c r="AV2" i="2"/>
  <c r="BH2" i="2" s="1"/>
  <c r="AV59" i="2"/>
  <c r="AV80" i="2"/>
  <c r="AV27" i="2"/>
  <c r="BH27" i="2" s="1"/>
  <c r="AV30" i="2"/>
  <c r="BH30" i="2" s="1"/>
  <c r="AV8" i="2"/>
  <c r="BH8" i="2" s="1"/>
  <c r="AV17" i="2"/>
  <c r="BH17" i="2" s="1"/>
  <c r="AV90" i="2"/>
  <c r="AV38" i="2"/>
  <c r="BH38" i="2" s="1"/>
  <c r="AV24" i="2"/>
  <c r="BH24" i="2" s="1"/>
  <c r="AV77" i="2"/>
  <c r="AV83" i="2"/>
  <c r="AV3" i="2"/>
  <c r="BH3" i="2" s="1"/>
  <c r="AV63" i="2"/>
  <c r="X112" i="2" l="1"/>
  <c r="AY18" i="2" l="1"/>
  <c r="BK18" i="2" s="1"/>
  <c r="AY41" i="2" l="1"/>
  <c r="BK41" i="2" s="1"/>
  <c r="AY78" i="2"/>
  <c r="AY91" i="2"/>
  <c r="AY57" i="2"/>
  <c r="AY35" i="2"/>
  <c r="BK35" i="2" s="1"/>
  <c r="AY23" i="2"/>
  <c r="BK23" i="2" s="1"/>
  <c r="AY28" i="2"/>
  <c r="BK28" i="2" s="1"/>
  <c r="AY27" i="2"/>
  <c r="BK27" i="2" s="1"/>
  <c r="AY29" i="2"/>
  <c r="BK29" i="2" s="1"/>
  <c r="AY90" i="2"/>
  <c r="AY13" i="2"/>
  <c r="BK13" i="2" s="1"/>
  <c r="AY8" i="2"/>
  <c r="BK8" i="2" s="1"/>
  <c r="AY17" i="2"/>
  <c r="BK17" i="2" s="1"/>
  <c r="AY47" i="2"/>
  <c r="AY82" i="2"/>
  <c r="AY22" i="2"/>
  <c r="BK22" i="2" s="1"/>
  <c r="AY60" i="2"/>
  <c r="AY71" i="2"/>
  <c r="AY73" i="2"/>
  <c r="AY48" i="2"/>
  <c r="AY34" i="2"/>
  <c r="BK34" i="2" s="1"/>
  <c r="AY49" i="2"/>
  <c r="AY63" i="2"/>
  <c r="AY3" i="2"/>
  <c r="BK3" i="2" s="1"/>
  <c r="AY70" i="2"/>
  <c r="AY36" i="2"/>
  <c r="BK36" i="2" s="1"/>
  <c r="AY37" i="2"/>
  <c r="BK37" i="2" s="1"/>
  <c r="AY44" i="2"/>
  <c r="BK44" i="2" s="1"/>
  <c r="AY30" i="2"/>
  <c r="BK30" i="2" s="1"/>
  <c r="AY39" i="2"/>
  <c r="BK39" i="2" s="1"/>
  <c r="AY85" i="2"/>
  <c r="AY5" i="2"/>
  <c r="BK5" i="2" s="1"/>
  <c r="AY7" i="2"/>
  <c r="BK7" i="2" s="1"/>
  <c r="AY81" i="2"/>
  <c r="AY42" i="2"/>
  <c r="BK42" i="2" s="1"/>
  <c r="AY72" i="2"/>
  <c r="AY61" i="2"/>
  <c r="AY66" i="2"/>
  <c r="AY67" i="2"/>
  <c r="AY6" i="2"/>
  <c r="BK6" i="2" s="1"/>
  <c r="AY64" i="2"/>
  <c r="AY68" i="2"/>
  <c r="AY65" i="2"/>
  <c r="AY24" i="2"/>
  <c r="BK24" i="2" s="1"/>
  <c r="AY59" i="2"/>
  <c r="AY10" i="2"/>
  <c r="BK10" i="2" s="1"/>
  <c r="AY84" i="2"/>
  <c r="AY55" i="2"/>
  <c r="AY26" i="2"/>
  <c r="BK26" i="2" s="1"/>
  <c r="AY58" i="2"/>
  <c r="AY9" i="2"/>
  <c r="BK9" i="2" s="1"/>
  <c r="AY76" i="2"/>
  <c r="AY11" i="2"/>
  <c r="BK11" i="2" s="1"/>
  <c r="AY86" i="2"/>
  <c r="AY54" i="2"/>
  <c r="AY80" i="2"/>
  <c r="AY21" i="2"/>
  <c r="BK21" i="2" s="1"/>
  <c r="AY20" i="2"/>
  <c r="BK20" i="2" s="1"/>
  <c r="AY43" i="2"/>
  <c r="BK43" i="2" s="1"/>
  <c r="AY16" i="2"/>
  <c r="BK16" i="2" s="1"/>
  <c r="AY53" i="2"/>
  <c r="AY19" i="2"/>
  <c r="BK19" i="2" s="1"/>
  <c r="AY79" i="2"/>
  <c r="AY33" i="2"/>
  <c r="BK33" i="2" s="1"/>
  <c r="AY15" i="2"/>
  <c r="BK15" i="2" s="1"/>
  <c r="AY31" i="2"/>
  <c r="BK31" i="2" s="1"/>
  <c r="AY77" i="2"/>
  <c r="AY88" i="2"/>
  <c r="AY46" i="2"/>
  <c r="BK46" i="2" s="1"/>
  <c r="AY4" i="2"/>
  <c r="BK4" i="2" s="1"/>
  <c r="AY83" i="2"/>
  <c r="AY89" i="2"/>
  <c r="AY40" i="2"/>
  <c r="BK40" i="2" s="1"/>
  <c r="AY14" i="2"/>
  <c r="BK14" i="2" s="1"/>
  <c r="AY2" i="2"/>
  <c r="BK2" i="2" s="1"/>
  <c r="AY32" i="2"/>
  <c r="BK32" i="2" s="1"/>
  <c r="AY62" i="2"/>
  <c r="AY69" i="2"/>
  <c r="AY52" i="2"/>
  <c r="AY74" i="2"/>
  <c r="AY51" i="2"/>
  <c r="AY38" i="2"/>
  <c r="BK38" i="2" s="1"/>
  <c r="AY45" i="2"/>
  <c r="BK45" i="2" s="1"/>
  <c r="AY50" i="2"/>
  <c r="AY12" i="2"/>
  <c r="BK12" i="2" s="1"/>
  <c r="AY56" i="2"/>
  <c r="AY75" i="2"/>
  <c r="AY87" i="2"/>
  <c r="AY25" i="2"/>
  <c r="BK25" i="2" s="1"/>
  <c r="AX89" i="2" l="1"/>
  <c r="AX48" i="2"/>
  <c r="AX36" i="2"/>
  <c r="BJ36" i="2" s="1"/>
  <c r="AX56" i="2"/>
  <c r="AX21" i="2"/>
  <c r="BJ21" i="2" s="1"/>
  <c r="AX50" i="2"/>
  <c r="AX68" i="2"/>
  <c r="AX63" i="2"/>
  <c r="AX91" i="2"/>
  <c r="AX76" i="2"/>
  <c r="AX51" i="2"/>
  <c r="AX25" i="2"/>
  <c r="BJ25" i="2" s="1"/>
  <c r="AX73" i="2"/>
  <c r="AX11" i="2"/>
  <c r="BJ11" i="2" s="1"/>
  <c r="AX29" i="2"/>
  <c r="BJ29" i="2" s="1"/>
  <c r="AX12" i="2"/>
  <c r="BJ12" i="2" s="1"/>
  <c r="AX6" i="2"/>
  <c r="BJ6" i="2" s="1"/>
  <c r="AX70" i="2"/>
  <c r="AX66" i="2"/>
  <c r="AX52" i="2"/>
  <c r="AX8" i="2"/>
  <c r="BJ8" i="2" s="1"/>
  <c r="AX83" i="2"/>
  <c r="AX81" i="2"/>
  <c r="AX64" i="2"/>
  <c r="AX7" i="2"/>
  <c r="BJ7" i="2" s="1"/>
  <c r="AX31" i="2"/>
  <c r="BJ31" i="2" s="1"/>
  <c r="AX60" i="2"/>
  <c r="AX4" i="2"/>
  <c r="BJ4" i="2" s="1"/>
  <c r="AX79" i="2"/>
  <c r="AX35" i="2"/>
  <c r="BJ35" i="2" s="1"/>
  <c r="AX59" i="2"/>
  <c r="AX88" i="2"/>
  <c r="AX87" i="2"/>
  <c r="AX58" i="2"/>
  <c r="AX61" i="2"/>
  <c r="AX90" i="2"/>
  <c r="AX34" i="2"/>
  <c r="BJ34" i="2" s="1"/>
  <c r="AX37" i="2"/>
  <c r="BJ37" i="2" s="1"/>
  <c r="AX67" i="2"/>
  <c r="AX24" i="2"/>
  <c r="BJ24" i="2" s="1"/>
  <c r="AX75" i="2"/>
  <c r="AX55" i="2"/>
  <c r="AX38" i="2"/>
  <c r="BJ38" i="2" s="1"/>
  <c r="AX30" i="2"/>
  <c r="BJ30" i="2" s="1"/>
  <c r="AX9" i="2"/>
  <c r="BJ9" i="2" s="1"/>
  <c r="AX22" i="2"/>
  <c r="BJ22" i="2" s="1"/>
  <c r="AX71" i="2"/>
  <c r="AX3" i="2"/>
  <c r="BJ3" i="2" s="1"/>
  <c r="AX5" i="2"/>
  <c r="BJ5" i="2" s="1"/>
  <c r="AX54" i="2"/>
  <c r="AX65" i="2"/>
  <c r="AX53" i="2"/>
  <c r="AX39" i="2"/>
  <c r="BJ39" i="2" s="1"/>
  <c r="AX26" i="2"/>
  <c r="BJ26" i="2" s="1"/>
  <c r="AX42" i="2"/>
  <c r="BJ42" i="2" s="1"/>
  <c r="AX14" i="2"/>
  <c r="BJ14" i="2" s="1"/>
  <c r="AX44" i="2"/>
  <c r="BJ44" i="2" s="1"/>
  <c r="AX77" i="2"/>
  <c r="AX33" i="2"/>
  <c r="BJ33" i="2" s="1"/>
  <c r="AX28" i="2"/>
  <c r="BJ28" i="2" s="1"/>
  <c r="AX32" i="2"/>
  <c r="BJ32" i="2" s="1"/>
  <c r="AX82" i="2"/>
  <c r="AX47" i="2"/>
  <c r="AX20" i="2"/>
  <c r="BJ20" i="2" s="1"/>
  <c r="AX72" i="2"/>
  <c r="AX69" i="2"/>
  <c r="AX41" i="2"/>
  <c r="BJ41" i="2" s="1"/>
  <c r="AX80" i="2"/>
  <c r="AX62" i="2"/>
  <c r="AX23" i="2"/>
  <c r="BJ23" i="2" s="1"/>
  <c r="AX19" i="2"/>
  <c r="BJ19" i="2" s="1"/>
  <c r="AX17" i="2"/>
  <c r="BJ17" i="2" s="1"/>
  <c r="AX46" i="2"/>
  <c r="BJ46" i="2" s="1"/>
  <c r="AX2" i="2"/>
  <c r="BJ2" i="2" s="1"/>
  <c r="AX85" i="2"/>
  <c r="AX57" i="2"/>
  <c r="AX43" i="2"/>
  <c r="BJ43" i="2" s="1"/>
  <c r="AX78" i="2"/>
  <c r="AX84" i="2"/>
  <c r="AX40" i="2"/>
  <c r="BJ40" i="2" s="1"/>
  <c r="AX15" i="2"/>
  <c r="BJ15" i="2" s="1"/>
  <c r="AX18" i="2"/>
  <c r="BJ18" i="2" s="1"/>
  <c r="AX10" i="2"/>
  <c r="BJ10" i="2" s="1"/>
  <c r="AX49" i="2"/>
  <c r="AX27" i="2"/>
  <c r="BJ27" i="2" s="1"/>
  <c r="AX86" i="2"/>
  <c r="AX45" i="2"/>
  <c r="BJ45" i="2" s="1"/>
  <c r="AX16" i="2"/>
  <c r="BJ16" i="2" s="1"/>
  <c r="AX74" i="2"/>
  <c r="AX13" i="2"/>
  <c r="BJ13" i="2" s="1"/>
  <c r="AZ37" i="2" l="1"/>
  <c r="BL37" i="2" s="1"/>
  <c r="AZ5" i="2"/>
  <c r="BL5" i="2" s="1"/>
  <c r="AZ10" i="2"/>
  <c r="BL10" i="2" s="1"/>
  <c r="AZ78" i="2"/>
  <c r="BL78" i="2" s="1"/>
  <c r="AZ85" i="2"/>
  <c r="BL85" i="2" s="1"/>
  <c r="AZ23" i="2"/>
  <c r="BL23" i="2" s="1"/>
  <c r="AZ38" i="2"/>
  <c r="BL38" i="2" s="1"/>
  <c r="AZ12" i="2"/>
  <c r="BL12" i="2" s="1"/>
  <c r="AZ2" i="2"/>
  <c r="BL2" i="2" s="1"/>
  <c r="AZ77" i="2"/>
  <c r="BL77" i="2" s="1"/>
  <c r="AZ15" i="2"/>
  <c r="BL15" i="2" s="1"/>
  <c r="AZ28" i="2"/>
  <c r="BL28" i="2" s="1"/>
  <c r="AZ56" i="2"/>
  <c r="BL56" i="2" s="1"/>
  <c r="AZ86" i="2"/>
  <c r="BL86" i="2" s="1"/>
  <c r="AZ18" i="2"/>
  <c r="BL18" i="2" s="1"/>
  <c r="AZ13" i="2"/>
  <c r="BL13" i="2" s="1"/>
  <c r="AZ90" i="2"/>
  <c r="BL90" i="2" s="1"/>
  <c r="AZ60" i="2"/>
  <c r="BL60" i="2" s="1"/>
  <c r="AZ44" i="2"/>
  <c r="BL44" i="2" s="1"/>
  <c r="AZ75" i="2"/>
  <c r="BL75" i="2" s="1"/>
  <c r="AZ88" i="2"/>
  <c r="BL88" i="2" s="1"/>
  <c r="AZ6" i="2"/>
  <c r="BL6" i="2" s="1"/>
  <c r="AZ21" i="2"/>
  <c r="BL21" i="2" s="1"/>
  <c r="AZ57" i="2"/>
  <c r="BL57" i="2" s="1"/>
  <c r="AZ52" i="2"/>
  <c r="BL52" i="2" s="1"/>
  <c r="AZ27" i="2"/>
  <c r="BL27" i="2" s="1"/>
  <c r="AZ24" i="2"/>
  <c r="BL24" i="2" s="1"/>
  <c r="AZ48" i="2"/>
  <c r="BL48" i="2" s="1"/>
  <c r="AZ42" i="2"/>
  <c r="BL42" i="2" s="1"/>
  <c r="AZ84" i="2"/>
  <c r="BL84" i="2" s="1"/>
  <c r="AZ82" i="2"/>
  <c r="BL82" i="2" s="1"/>
  <c r="AZ64" i="2"/>
  <c r="BL64" i="2" s="1"/>
  <c r="AZ65" i="2"/>
  <c r="BL65" i="2" s="1"/>
  <c r="AZ81" i="2"/>
  <c r="BL81" i="2" s="1"/>
  <c r="AZ61" i="2"/>
  <c r="BL61" i="2" s="1"/>
  <c r="AZ17" i="2"/>
  <c r="BL17" i="2" s="1"/>
  <c r="AZ74" i="2"/>
  <c r="BL74" i="2" s="1"/>
  <c r="AZ83" i="2"/>
  <c r="BL83" i="2" s="1"/>
  <c r="AZ40" i="2"/>
  <c r="BL40" i="2" s="1"/>
  <c r="AZ39" i="2"/>
  <c r="BL39" i="2" s="1"/>
  <c r="AZ55" i="2"/>
  <c r="BL55" i="2" s="1"/>
  <c r="AZ66" i="2"/>
  <c r="BL66" i="2" s="1"/>
  <c r="AZ14" i="2"/>
  <c r="BL14" i="2" s="1"/>
  <c r="AZ72" i="2"/>
  <c r="BL72" i="2" s="1"/>
  <c r="AZ19" i="2"/>
  <c r="BL19" i="2" s="1"/>
  <c r="AZ33" i="2"/>
  <c r="BL33" i="2" s="1"/>
  <c r="AZ69" i="2"/>
  <c r="BL69" i="2" s="1"/>
  <c r="AZ58" i="2"/>
  <c r="BL58" i="2" s="1"/>
  <c r="AZ51" i="2"/>
  <c r="BL51" i="2" s="1"/>
  <c r="AZ26" i="2"/>
  <c r="BL26" i="2" s="1"/>
  <c r="AZ35" i="2"/>
  <c r="BL35" i="2" s="1"/>
  <c r="AZ87" i="2"/>
  <c r="BL87" i="2" s="1"/>
  <c r="AZ47" i="2"/>
  <c r="BL47" i="2" s="1"/>
  <c r="AZ34" i="2"/>
  <c r="BL34" i="2" s="1"/>
  <c r="AZ62" i="2"/>
  <c r="BL62" i="2" s="1"/>
  <c r="AZ36" i="2"/>
  <c r="BL36" i="2" s="1"/>
  <c r="AZ8" i="2"/>
  <c r="BL8" i="2" s="1"/>
  <c r="AZ11" i="2"/>
  <c r="BL11" i="2" s="1"/>
  <c r="AZ63" i="2"/>
  <c r="BL63" i="2" s="1"/>
  <c r="AZ45" i="2"/>
  <c r="BL45" i="2" s="1"/>
  <c r="AZ91" i="2"/>
  <c r="BL91" i="2" s="1"/>
  <c r="AZ46" i="2"/>
  <c r="BL46" i="2" s="1"/>
  <c r="AZ49" i="2"/>
  <c r="BL49" i="2" s="1"/>
  <c r="AZ43" i="2"/>
  <c r="BL43" i="2" s="1"/>
  <c r="AZ89" i="2"/>
  <c r="BL89" i="2" s="1"/>
  <c r="AZ20" i="2"/>
  <c r="BL20" i="2" s="1"/>
  <c r="AZ67" i="2"/>
  <c r="BL67" i="2" s="1"/>
  <c r="AZ30" i="2"/>
  <c r="BL30" i="2" s="1"/>
  <c r="AZ32" i="2"/>
  <c r="BL32" i="2" s="1"/>
  <c r="AZ22" i="2"/>
  <c r="BL22" i="2" s="1"/>
  <c r="AZ9" i="2"/>
  <c r="BL9" i="2" s="1"/>
  <c r="AZ68" i="2"/>
  <c r="BL68" i="2" s="1"/>
  <c r="AZ31" i="2"/>
  <c r="BL31" i="2" s="1"/>
  <c r="AZ29" i="2"/>
  <c r="BL29" i="2" s="1"/>
  <c r="AZ76" i="2"/>
  <c r="BL76" i="2" s="1"/>
  <c r="AZ54" i="2"/>
  <c r="BL54" i="2" s="1"/>
  <c r="AZ59" i="2"/>
  <c r="BL59" i="2" s="1"/>
  <c r="AZ25" i="2"/>
  <c r="BL25" i="2" s="1"/>
  <c r="AZ3" i="2"/>
  <c r="BL3" i="2" s="1"/>
  <c r="AZ41" i="2"/>
  <c r="BL41" i="2" s="1"/>
  <c r="AZ71" i="2"/>
  <c r="BL71" i="2" s="1"/>
  <c r="AZ79" i="2"/>
  <c r="BL79" i="2" s="1"/>
  <c r="AZ70" i="2"/>
  <c r="BL70" i="2" s="1"/>
  <c r="AZ73" i="2"/>
  <c r="BL73" i="2" s="1"/>
  <c r="AZ7" i="2"/>
  <c r="BL7" i="2" s="1"/>
  <c r="AZ4" i="2"/>
  <c r="BL4" i="2" s="1"/>
  <c r="AZ50" i="2"/>
  <c r="BL50" i="2" s="1"/>
  <c r="AZ53" i="2"/>
  <c r="BL53" i="2" s="1"/>
  <c r="AZ80" i="2"/>
  <c r="BL80" i="2" s="1"/>
  <c r="AZ16" i="2"/>
  <c r="BL1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<sst xmlns="http://schemas.openxmlformats.org/spreadsheetml/2006/main" count="637" uniqueCount="89">
  <si>
    <t>登録団体・学校名</t>
    <rPh sb="0" eb="2">
      <t>トウロク</t>
    </rPh>
    <rPh sb="2" eb="4">
      <t>ダンタイ</t>
    </rPh>
    <rPh sb="5" eb="7">
      <t>ガッコウ</t>
    </rPh>
    <rPh sb="7" eb="8">
      <t>ナ</t>
    </rPh>
    <phoneticPr fontId="2"/>
  </si>
  <si>
    <t>印</t>
    <rPh sb="0" eb="1">
      <t>イン</t>
    </rPh>
    <phoneticPr fontId="2"/>
  </si>
  <si>
    <t>登録団体代表者(所属長名)</t>
    <rPh sb="0" eb="2">
      <t>トウロク</t>
    </rPh>
    <rPh sb="2" eb="4">
      <t>ダンタイ</t>
    </rPh>
    <rPh sb="4" eb="7">
      <t>ダイヒョウシャ</t>
    </rPh>
    <rPh sb="8" eb="11">
      <t>ショゾクチョウ</t>
    </rPh>
    <rPh sb="11" eb="12">
      <t>ナ</t>
    </rPh>
    <phoneticPr fontId="2"/>
  </si>
  <si>
    <t>氏名</t>
    <rPh sb="0" eb="2">
      <t>シメイ</t>
    </rPh>
    <phoneticPr fontId="2"/>
  </si>
  <si>
    <t>生年月日</t>
    <rPh sb="0" eb="4">
      <t>セイネンガッピ</t>
    </rPh>
    <phoneticPr fontId="2"/>
  </si>
  <si>
    <t>学年</t>
    <rPh sb="0" eb="2">
      <t>ガクネン</t>
    </rPh>
    <phoneticPr fontId="2"/>
  </si>
  <si>
    <t>男子</t>
    <rPh sb="0" eb="2">
      <t>ﾀﾞﾝｼ</t>
    </rPh>
    <phoneticPr fontId="2" type="halfwidthKatakana"/>
  </si>
  <si>
    <t>女子</t>
    <rPh sb="0" eb="2">
      <t>ｼﾞｮｼ</t>
    </rPh>
    <phoneticPr fontId="2" type="halfwidthKatakana"/>
  </si>
  <si>
    <t>走高跳</t>
    <rPh sb="0" eb="1">
      <t>ハシ</t>
    </rPh>
    <rPh sb="1" eb="3">
      <t>タカト</t>
    </rPh>
    <phoneticPr fontId="2"/>
  </si>
  <si>
    <t>５・６年１００ｍ</t>
    <rPh sb="3" eb="4">
      <t>ネン</t>
    </rPh>
    <phoneticPr fontId="2"/>
  </si>
  <si>
    <t>３・４年走幅跳</t>
    <rPh sb="3" eb="4">
      <t>ネン</t>
    </rPh>
    <rPh sb="4" eb="5">
      <t>ハシ</t>
    </rPh>
    <rPh sb="5" eb="7">
      <t>ハバト</t>
    </rPh>
    <phoneticPr fontId="2"/>
  </si>
  <si>
    <t>５・６年走幅跳</t>
    <rPh sb="3" eb="4">
      <t>ネン</t>
    </rPh>
    <rPh sb="4" eb="5">
      <t>ハシ</t>
    </rPh>
    <rPh sb="5" eb="7">
      <t>ハバト</t>
    </rPh>
    <phoneticPr fontId="2"/>
  </si>
  <si>
    <t>５・６年走高跳</t>
    <rPh sb="3" eb="4">
      <t>ネン</t>
    </rPh>
    <rPh sb="4" eb="5">
      <t>ハシ</t>
    </rPh>
    <rPh sb="5" eb="7">
      <t>タカト</t>
    </rPh>
    <phoneticPr fontId="2"/>
  </si>
  <si>
    <t>１００ｍ</t>
    <phoneticPr fontId="2"/>
  </si>
  <si>
    <t>４００ｍ</t>
    <phoneticPr fontId="2"/>
  </si>
  <si>
    <t>８００ｍ</t>
    <phoneticPr fontId="2"/>
  </si>
  <si>
    <t>１５００ｍ</t>
    <phoneticPr fontId="2"/>
  </si>
  <si>
    <t>３０００ｍ</t>
    <phoneticPr fontId="2"/>
  </si>
  <si>
    <t>走幅跳</t>
    <rPh sb="0" eb="1">
      <t>ハシ</t>
    </rPh>
    <rPh sb="1" eb="3">
      <t>ハバト</t>
    </rPh>
    <phoneticPr fontId="2"/>
  </si>
  <si>
    <t>砲丸投</t>
    <rPh sb="0" eb="3">
      <t>ホウガンナ</t>
    </rPh>
    <phoneticPr fontId="2"/>
  </si>
  <si>
    <t>５０００ｍ</t>
    <phoneticPr fontId="2"/>
  </si>
  <si>
    <t>やり投</t>
    <rPh sb="2" eb="3">
      <t>ナ</t>
    </rPh>
    <phoneticPr fontId="2"/>
  </si>
  <si>
    <t>種目１</t>
    <rPh sb="0" eb="2">
      <t>ｼｭﾓｸ</t>
    </rPh>
    <phoneticPr fontId="2" type="halfwidthKatakana"/>
  </si>
  <si>
    <t>最高記録</t>
    <rPh sb="0" eb="2">
      <t>ｻｲｺｳ</t>
    </rPh>
    <rPh sb="2" eb="4">
      <t>ｷﾛｸ</t>
    </rPh>
    <phoneticPr fontId="2" type="halfwidthKatakana"/>
  </si>
  <si>
    <t>１・２年５０ｍ</t>
    <rPh sb="3" eb="4">
      <t>ネン</t>
    </rPh>
    <phoneticPr fontId="2"/>
  </si>
  <si>
    <t>３・４年１００ｍ</t>
    <rPh sb="3" eb="4">
      <t>ネン</t>
    </rPh>
    <phoneticPr fontId="2"/>
  </si>
  <si>
    <t>３・４年走高跳</t>
    <rPh sb="5" eb="6">
      <t>タカ</t>
    </rPh>
    <phoneticPr fontId="2"/>
  </si>
  <si>
    <t>種目２</t>
    <rPh sb="0" eb="2">
      <t>ｼｭﾓｸ</t>
    </rPh>
    <phoneticPr fontId="2" type="halfwidthKatakana"/>
  </si>
  <si>
    <t>種目３</t>
    <rPh sb="0" eb="2">
      <t>ｼｭﾓｸ</t>
    </rPh>
    <phoneticPr fontId="2" type="halfwidthKatakana"/>
  </si>
  <si>
    <t xml:space="preserve"> 申し込み一覧表（男子）</t>
    <rPh sb="1" eb="4">
      <t>モウシコ</t>
    </rPh>
    <rPh sb="5" eb="8">
      <t>イチランヒョウ</t>
    </rPh>
    <rPh sb="9" eb="11">
      <t>ダンシ</t>
    </rPh>
    <phoneticPr fontId="2"/>
  </si>
  <si>
    <t xml:space="preserve"> 申し込み一覧表（女子）</t>
    <rPh sb="1" eb="4">
      <t>モウシコ</t>
    </rPh>
    <rPh sb="5" eb="8">
      <t>イチランヒョウ</t>
    </rPh>
    <rPh sb="9" eb="11">
      <t>ジョシ</t>
    </rPh>
    <phoneticPr fontId="2"/>
  </si>
  <si>
    <t>参加料</t>
    <rPh sb="0" eb="3">
      <t>サンカリョウ</t>
    </rPh>
    <phoneticPr fontId="2"/>
  </si>
  <si>
    <t>男子種目数</t>
    <rPh sb="0" eb="2">
      <t>ダンシ</t>
    </rPh>
    <rPh sb="2" eb="4">
      <t>シュモク</t>
    </rPh>
    <rPh sb="4" eb="5">
      <t>スウ</t>
    </rPh>
    <phoneticPr fontId="2"/>
  </si>
  <si>
    <t>申込責任者(引率者氏名)</t>
    <phoneticPr fontId="2"/>
  </si>
  <si>
    <t>連絡先(TEL)</t>
    <phoneticPr fontId="2"/>
  </si>
  <si>
    <t>Noｶｰﾄﾞ</t>
    <phoneticPr fontId="2"/>
  </si>
  <si>
    <t>ふりがな</t>
    <phoneticPr fontId="2"/>
  </si>
  <si>
    <t>女子種目数</t>
    <rPh sb="0" eb="2">
      <t>ジョシ</t>
    </rPh>
    <rPh sb="2" eb="4">
      <t>シュモク</t>
    </rPh>
    <rPh sb="4" eb="5">
      <t>スウ</t>
    </rPh>
    <phoneticPr fontId="2"/>
  </si>
  <si>
    <t>一般砲丸投</t>
    <rPh sb="0" eb="2">
      <t>イッパン</t>
    </rPh>
    <rPh sb="2" eb="5">
      <t>ホウガンナ</t>
    </rPh>
    <phoneticPr fontId="2"/>
  </si>
  <si>
    <t>高校砲丸投</t>
    <rPh sb="0" eb="2">
      <t>コウコウ</t>
    </rPh>
    <rPh sb="2" eb="5">
      <t>ホウガンナ</t>
    </rPh>
    <phoneticPr fontId="2"/>
  </si>
  <si>
    <t>1人目</t>
    <rPh sb="1" eb="2">
      <t>ﾆﾝ</t>
    </rPh>
    <rPh sb="2" eb="3">
      <t>ﾒ</t>
    </rPh>
    <phoneticPr fontId="2" type="halfwidthKatakana"/>
  </si>
  <si>
    <t>2人目</t>
    <rPh sb="1" eb="2">
      <t>ﾆﾝ</t>
    </rPh>
    <rPh sb="2" eb="3">
      <t>ﾒ</t>
    </rPh>
    <phoneticPr fontId="2" type="halfwidthKatakana"/>
  </si>
  <si>
    <t>3人目</t>
    <rPh sb="1" eb="2">
      <t>ﾆﾝ</t>
    </rPh>
    <rPh sb="2" eb="3">
      <t>ﾒ</t>
    </rPh>
    <phoneticPr fontId="2" type="halfwidthKatakana"/>
  </si>
  <si>
    <t>4人目</t>
    <rPh sb="1" eb="2">
      <t>ﾆﾝ</t>
    </rPh>
    <rPh sb="2" eb="3">
      <t>ﾒ</t>
    </rPh>
    <phoneticPr fontId="2" type="halfwidthKatakana"/>
  </si>
  <si>
    <t>5人目</t>
    <rPh sb="1" eb="2">
      <t>ニン</t>
    </rPh>
    <rPh sb="2" eb="3">
      <t>メ</t>
    </rPh>
    <phoneticPr fontId="2"/>
  </si>
  <si>
    <t>6人目</t>
    <rPh sb="1" eb="2">
      <t>ニン</t>
    </rPh>
    <rPh sb="2" eb="3">
      <t>メ</t>
    </rPh>
    <phoneticPr fontId="2"/>
  </si>
  <si>
    <t>部門</t>
    <rPh sb="0" eb="2">
      <t>ブモン</t>
    </rPh>
    <phoneticPr fontId="2"/>
  </si>
  <si>
    <t xml:space="preserve"> 申し込み一覧表（リレー）</t>
    <rPh sb="1" eb="4">
      <t>モウシコ</t>
    </rPh>
    <rPh sb="5" eb="8">
      <t>イチランヒョウ</t>
    </rPh>
    <phoneticPr fontId="2"/>
  </si>
  <si>
    <t>リレー種目数</t>
    <rPh sb="3" eb="5">
      <t>シュモク</t>
    </rPh>
    <rPh sb="5" eb="6">
      <t>スウ</t>
    </rPh>
    <phoneticPr fontId="2"/>
  </si>
  <si>
    <t>＊「部門」を正しく選択してください。「種目」リストに反映されます。</t>
    <rPh sb="2" eb="4">
      <t>ブモン</t>
    </rPh>
    <rPh sb="6" eb="7">
      <t>タダ</t>
    </rPh>
    <rPh sb="9" eb="11">
      <t>センタク</t>
    </rPh>
    <rPh sb="19" eb="21">
      <t>シュモク</t>
    </rPh>
    <rPh sb="26" eb="28">
      <t>ハンエイ</t>
    </rPh>
    <phoneticPr fontId="2"/>
  </si>
  <si>
    <t>＊「登録団体・学校名」は直接入力してください。</t>
    <rPh sb="2" eb="4">
      <t>トウロク</t>
    </rPh>
    <rPh sb="4" eb="6">
      <t>ダンタイ</t>
    </rPh>
    <rPh sb="7" eb="10">
      <t>ガッコウメイ</t>
    </rPh>
    <rPh sb="12" eb="14">
      <t>チョクセツ</t>
    </rPh>
    <rPh sb="14" eb="16">
      <t>ニュウリョク</t>
    </rPh>
    <phoneticPr fontId="2"/>
  </si>
  <si>
    <t>＊リレーのみの参加選手についても、一覧へ選手情報を登録してください。</t>
    <rPh sb="7" eb="9">
      <t>サンカ</t>
    </rPh>
    <rPh sb="9" eb="11">
      <t>センシュ</t>
    </rPh>
    <rPh sb="17" eb="19">
      <t>イチラン</t>
    </rPh>
    <rPh sb="20" eb="22">
      <t>センシュ</t>
    </rPh>
    <rPh sb="22" eb="24">
      <t>ジョウホウ</t>
    </rPh>
    <rPh sb="25" eb="27">
      <t>トウロク</t>
    </rPh>
    <phoneticPr fontId="2"/>
  </si>
  <si>
    <t>＊リレーの申し込み用紙は「申し込み一覧表（女子）」の下にあります。</t>
    <rPh sb="5" eb="6">
      <t>モウ</t>
    </rPh>
    <rPh sb="7" eb="8">
      <t>コ</t>
    </rPh>
    <rPh sb="9" eb="11">
      <t>ヨウシ</t>
    </rPh>
    <rPh sb="13" eb="14">
      <t>モウ</t>
    </rPh>
    <rPh sb="15" eb="16">
      <t>コ</t>
    </rPh>
    <rPh sb="17" eb="19">
      <t>イチラン</t>
    </rPh>
    <rPh sb="19" eb="20">
      <t>ヒョウ</t>
    </rPh>
    <rPh sb="21" eb="23">
      <t>ジョシ</t>
    </rPh>
    <rPh sb="26" eb="27">
      <t>シタ</t>
    </rPh>
    <phoneticPr fontId="2"/>
  </si>
  <si>
    <t>＊「部門」を正しく選択してください。</t>
    <rPh sb="2" eb="4">
      <t>ブモン</t>
    </rPh>
    <rPh sb="6" eb="7">
      <t>タダ</t>
    </rPh>
    <rPh sb="9" eb="11">
      <t>センタク</t>
    </rPh>
    <phoneticPr fontId="2"/>
  </si>
  <si>
    <t>＊小学生について、「学年」が正しく入力されていることを確認してください。</t>
    <rPh sb="1" eb="4">
      <t>ショウガクセイ</t>
    </rPh>
    <rPh sb="10" eb="12">
      <t>ガクネン</t>
    </rPh>
    <rPh sb="14" eb="15">
      <t>タダ</t>
    </rPh>
    <rPh sb="17" eb="19">
      <t>ニュウリョク</t>
    </rPh>
    <rPh sb="27" eb="29">
      <t>カクニン</t>
    </rPh>
    <phoneticPr fontId="2"/>
  </si>
  <si>
    <t>＊大会当日、押印した申し込み用紙を受付係へ提出してください。</t>
    <rPh sb="1" eb="3">
      <t>タイカイ</t>
    </rPh>
    <rPh sb="3" eb="5">
      <t>トウジツ</t>
    </rPh>
    <rPh sb="6" eb="8">
      <t>オウイン</t>
    </rPh>
    <rPh sb="10" eb="11">
      <t>モウ</t>
    </rPh>
    <rPh sb="12" eb="13">
      <t>コ</t>
    </rPh>
    <rPh sb="14" eb="16">
      <t>ヨウシ</t>
    </rPh>
    <rPh sb="17" eb="19">
      <t>ウケツケ</t>
    </rPh>
    <rPh sb="19" eb="20">
      <t>ガカリ</t>
    </rPh>
    <rPh sb="21" eb="23">
      <t>テイシュツ</t>
    </rPh>
    <phoneticPr fontId="2"/>
  </si>
  <si>
    <t>県名</t>
    <rPh sb="0" eb="2">
      <t>ケンメイ</t>
    </rPh>
    <phoneticPr fontId="2"/>
  </si>
  <si>
    <t>M1-4</t>
    <phoneticPr fontId="2"/>
  </si>
  <si>
    <t>M5-6</t>
    <phoneticPr fontId="2"/>
  </si>
  <si>
    <t>W1-4</t>
    <phoneticPr fontId="2"/>
  </si>
  <si>
    <t>W5-6</t>
    <phoneticPr fontId="2"/>
  </si>
  <si>
    <t>MW56</t>
    <phoneticPr fontId="2"/>
  </si>
  <si>
    <t>ﾌﾘｶﾞﾅ</t>
    <phoneticPr fontId="2"/>
  </si>
  <si>
    <t>リレー区分</t>
    <rPh sb="3" eb="5">
      <t>クブン</t>
    </rPh>
    <phoneticPr fontId="2"/>
  </si>
  <si>
    <t>女子</t>
    <rPh sb="0" eb="2">
      <t>ジョシ</t>
    </rPh>
    <phoneticPr fontId="2"/>
  </si>
  <si>
    <t>男子</t>
    <rPh sb="0" eb="2">
      <t>ダンシ</t>
    </rPh>
    <phoneticPr fontId="2"/>
  </si>
  <si>
    <t>M1-2</t>
    <phoneticPr fontId="2"/>
  </si>
  <si>
    <t>W1-2</t>
    <phoneticPr fontId="2"/>
  </si>
  <si>
    <t>＊個人種目の参加は、２種目までです。</t>
    <rPh sb="1" eb="3">
      <t>コジン</t>
    </rPh>
    <rPh sb="3" eb="5">
      <t>シュモク</t>
    </rPh>
    <rPh sb="6" eb="8">
      <t>サンカ</t>
    </rPh>
    <rPh sb="11" eb="13">
      <t>シュモク</t>
    </rPh>
    <phoneticPr fontId="2"/>
  </si>
  <si>
    <t>＊個人種目の参加は２種目までです。</t>
    <phoneticPr fontId="2"/>
  </si>
  <si>
    <t>一般・高校男子</t>
  </si>
  <si>
    <t>一般・高校女子</t>
    <rPh sb="0" eb="2">
      <t>イッパン</t>
    </rPh>
    <rPh sb="3" eb="5">
      <t>コウコウ</t>
    </rPh>
    <rPh sb="5" eb="7">
      <t>ジョシ</t>
    </rPh>
    <phoneticPr fontId="2"/>
  </si>
  <si>
    <t>中学男子</t>
    <rPh sb="0" eb="4">
      <t>チュウガクダンシ</t>
    </rPh>
    <phoneticPr fontId="2"/>
  </si>
  <si>
    <t>中学女子</t>
    <rPh sb="0" eb="4">
      <t>チュウガクジョシ</t>
    </rPh>
    <phoneticPr fontId="2"/>
  </si>
  <si>
    <t>小学男子</t>
    <rPh sb="0" eb="4">
      <t>ショウガクダンシ</t>
    </rPh>
    <phoneticPr fontId="2"/>
  </si>
  <si>
    <t>小学女子</t>
    <rPh sb="0" eb="2">
      <t>ショウガク</t>
    </rPh>
    <rPh sb="2" eb="4">
      <t>ジョシ</t>
    </rPh>
    <phoneticPr fontId="2"/>
  </si>
  <si>
    <r>
      <t>小学男子１</t>
    </r>
    <r>
      <rPr>
        <sz val="9"/>
        <rFont val="Consolas"/>
        <family val="3"/>
      </rPr>
      <t>─</t>
    </r>
    <r>
      <rPr>
        <sz val="9"/>
        <rFont val="ＭＳ Ｐゴシック"/>
        <family val="3"/>
        <charset val="128"/>
      </rPr>
      <t>４年４００ｍＲ</t>
    </r>
    <phoneticPr fontId="2"/>
  </si>
  <si>
    <t>小学男子５・６年４００ｍＲ</t>
    <phoneticPr fontId="2"/>
  </si>
  <si>
    <r>
      <t>小学女子１</t>
    </r>
    <r>
      <rPr>
        <sz val="9"/>
        <rFont val="Consolas"/>
        <family val="3"/>
      </rPr>
      <t>─</t>
    </r>
    <r>
      <rPr>
        <sz val="9"/>
        <rFont val="ＭＳ Ｐゴシック"/>
        <family val="3"/>
        <charset val="128"/>
      </rPr>
      <t>４年４００ｍＲ</t>
    </r>
    <phoneticPr fontId="2"/>
  </si>
  <si>
    <t>小学女子５・６年４００ｍＲ</t>
    <phoneticPr fontId="2"/>
  </si>
  <si>
    <t>小学男女５・６年４００ｍＲ</t>
    <phoneticPr fontId="2"/>
  </si>
  <si>
    <t>中学男子４００ｍＲ</t>
    <rPh sb="2" eb="4">
      <t>ダンシ</t>
    </rPh>
    <phoneticPr fontId="2"/>
  </si>
  <si>
    <t>中学女子４００ｍＲ</t>
    <rPh sb="0" eb="2">
      <t>チュウガク</t>
    </rPh>
    <phoneticPr fontId="2"/>
  </si>
  <si>
    <t>一般男子４００ｍＲ</t>
    <phoneticPr fontId="2"/>
  </si>
  <si>
    <t>一般女子４００ｍＲ</t>
    <phoneticPr fontId="2"/>
  </si>
  <si>
    <t>■</t>
    <phoneticPr fontId="2"/>
  </si>
  <si>
    <t>◆</t>
    <phoneticPr fontId="2"/>
  </si>
  <si>
    <t>令和７年度　第1回　香長地区陸上競技記録会（2025.04.27）</t>
    <rPh sb="0" eb="2">
      <t>ﾚｲﾜ</t>
    </rPh>
    <rPh sb="3" eb="5">
      <t>ﾈﾝﾄﾞ</t>
    </rPh>
    <rPh sb="6" eb="7">
      <t>ﾀﾞｲ</t>
    </rPh>
    <rPh sb="8" eb="9">
      <t>ｶｲ</t>
    </rPh>
    <rPh sb="10" eb="12">
      <t>ｶﾁｮｳ</t>
    </rPh>
    <rPh sb="12" eb="14">
      <t>ﾁｸ</t>
    </rPh>
    <rPh sb="14" eb="16">
      <t>ﾘｸｼﾞｮｳ</t>
    </rPh>
    <rPh sb="16" eb="18">
      <t>ｷｮｳｷﾞ</t>
    </rPh>
    <rPh sb="18" eb="20">
      <t>ｷﾛｸ</t>
    </rPh>
    <rPh sb="20" eb="21">
      <t>ｶｲ</t>
    </rPh>
    <phoneticPr fontId="2" type="halfwidthKatakana"/>
  </si>
  <si>
    <t>No氏名</t>
    <rPh sb="2" eb="4">
      <t>シメイ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</si>
</sst>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yyyy/m/d;@"/>
  </numFmts>
  <fonts count="17" x14ac:knownFonts="1"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6"/>
      <color indexed="12"/>
      <name val="ＭＳ ゴシック"/>
      <family val="3"/>
      <charset val="128"/>
    </font>
    <font>
      <sz val="11"/>
      <color rgb="FF006100"/>
      <name val="ＭＳ Ｐゴシック"/>
      <family val="2"/>
      <charset val="128"/>
      <scheme val="minor"/>
    </font>
    <font>
      <sz val="9"/>
      <name val="ＭＳ Ｐゴシック"/>
      <family val="3"/>
      <charset val="128"/>
    </font>
    <font>
      <b/>
      <sz val="9"/>
      <color indexed="12"/>
      <name val="ＭＳ ゴシック"/>
      <family val="3"/>
      <charset val="128"/>
    </font>
    <font>
      <sz val="9"/>
      <color indexed="55"/>
      <name val="ＭＳ Ｐゴシック"/>
      <family val="3"/>
      <charset val="128"/>
    </font>
    <font>
      <b/>
      <sz val="9"/>
      <name val="ＭＳ 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9"/>
      <color indexed="55"/>
      <name val="ＭＳ ゴシック"/>
      <family val="3"/>
      <charset val="128"/>
    </font>
    <font>
      <b/>
      <sz val="9"/>
      <name val="ＭＳ Ｐゴシック"/>
      <family val="3"/>
      <charset val="128"/>
    </font>
    <font>
      <sz val="16"/>
      <color rgb="FF006100"/>
      <name val="ＭＳ Ｐゴシック"/>
      <family val="3"/>
      <charset val="128"/>
      <scheme val="minor"/>
    </font>
    <font>
      <b/>
      <sz val="16"/>
      <color rgb="FF006100"/>
      <name val="ＭＳ Ｐゴシック"/>
      <family val="3"/>
      <charset val="128"/>
      <scheme val="minor"/>
    </font>
    <font>
      <sz val="9"/>
      <name val="Consolas"/>
      <family val="3"/>
    </font>
    <font>
      <b/>
      <sz val="13"/>
      <color rgb="FF006100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5" fillId="8" borderId="0" applyNumberFormat="0" applyBorder="0" applyAlignment="0" applyProtection="0">
      <alignment vertical="center"/>
    </xf>
  </cellStyleXfs>
  <cellXfs count="102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49" fontId="7" fillId="0" borderId="0" xfId="2" quotePrefix="1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6" fillId="0" borderId="1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9" fillId="0" borderId="0" xfId="2" applyFont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3" fillId="0" borderId="1" xfId="2" applyFont="1" applyBorder="1" applyAlignment="1">
      <alignment horizontal="centerContinuous" vertical="center"/>
    </xf>
    <xf numFmtId="0" fontId="6" fillId="0" borderId="10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4" borderId="1" xfId="2" applyFont="1" applyFill="1" applyBorder="1" applyAlignment="1">
      <alignment horizontal="right" vertical="center"/>
    </xf>
    <xf numFmtId="0" fontId="6" fillId="0" borderId="0" xfId="2" applyFont="1" applyAlignment="1">
      <alignment horizontal="center" vertical="center"/>
    </xf>
    <xf numFmtId="0" fontId="3" fillId="4" borderId="1" xfId="2" applyFont="1" applyFill="1" applyBorder="1" applyAlignment="1">
      <alignment horizontal="right" vertical="center"/>
    </xf>
    <xf numFmtId="0" fontId="3" fillId="0" borderId="0" xfId="2" applyFont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3" fillId="0" borderId="3" xfId="2" applyFont="1" applyBorder="1" applyAlignment="1">
      <alignment vertical="center"/>
    </xf>
    <xf numFmtId="0" fontId="3" fillId="0" borderId="3" xfId="2" applyFont="1" applyBorder="1" applyAlignment="1">
      <alignment horizontal="center" vertical="center"/>
    </xf>
    <xf numFmtId="49" fontId="3" fillId="0" borderId="3" xfId="2" applyNumberFormat="1" applyFont="1" applyBorder="1" applyAlignment="1">
      <alignment horizontal="center" vertical="center"/>
    </xf>
    <xf numFmtId="49" fontId="3" fillId="0" borderId="0" xfId="2" applyNumberFormat="1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0" borderId="11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Continuous" vertical="center"/>
    </xf>
    <xf numFmtId="49" fontId="4" fillId="0" borderId="0" xfId="2" quotePrefix="1" applyNumberFormat="1" applyFont="1" applyAlignment="1">
      <alignment vertical="center"/>
    </xf>
    <xf numFmtId="0" fontId="13" fillId="8" borderId="0" xfId="3" applyFont="1" applyBorder="1" applyAlignment="1" applyProtection="1">
      <alignment horizontal="centerContinuous" vertical="center"/>
    </xf>
    <xf numFmtId="49" fontId="7" fillId="0" borderId="0" xfId="2" quotePrefix="1" applyNumberFormat="1" applyFont="1" applyAlignment="1">
      <alignment vertical="center"/>
    </xf>
    <xf numFmtId="0" fontId="9" fillId="3" borderId="0" xfId="2" applyFont="1" applyFill="1" applyAlignment="1">
      <alignment horizontal="centerContinuous" vertical="center"/>
    </xf>
    <xf numFmtId="0" fontId="6" fillId="0" borderId="3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3" fillId="5" borderId="3" xfId="1" applyFont="1" applyFill="1" applyBorder="1" applyAlignment="1" applyProtection="1">
      <alignment horizontal="center" vertical="center" wrapText="1"/>
      <protection locked="0"/>
    </xf>
    <xf numFmtId="0" fontId="3" fillId="4" borderId="3" xfId="1" applyFont="1" applyFill="1" applyBorder="1" applyAlignment="1" applyProtection="1">
      <alignment horizontal="center" vertical="center" wrapText="1"/>
      <protection locked="0"/>
    </xf>
    <xf numFmtId="0" fontId="3" fillId="5" borderId="3" xfId="2" applyFont="1" applyFill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Continuous" vertical="center"/>
    </xf>
    <xf numFmtId="0" fontId="12" fillId="0" borderId="1" xfId="0" applyFont="1" applyBorder="1" applyAlignment="1">
      <alignment horizontal="centerContinuous" vertical="center"/>
    </xf>
    <xf numFmtId="0" fontId="12" fillId="0" borderId="5" xfId="0" applyFont="1" applyBorder="1" applyAlignment="1">
      <alignment horizontal="centerContinuous" vertical="center"/>
    </xf>
    <xf numFmtId="0" fontId="6" fillId="0" borderId="5" xfId="0" applyFont="1" applyBorder="1" applyAlignment="1">
      <alignment horizontal="centerContinuous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3" fillId="7" borderId="3" xfId="1" applyFont="1" applyFill="1" applyBorder="1" applyAlignment="1" applyProtection="1">
      <alignment horizontal="center" vertical="center" wrapText="1"/>
      <protection locked="0"/>
    </xf>
    <xf numFmtId="0" fontId="3" fillId="6" borderId="3" xfId="1" applyFont="1" applyFill="1" applyBorder="1" applyAlignment="1" applyProtection="1">
      <alignment horizontal="center" vertical="center" wrapText="1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  <xf numFmtId="0" fontId="12" fillId="0" borderId="4" xfId="0" applyFont="1" applyBorder="1" applyAlignment="1">
      <alignment horizontal="centerContinuous" vertical="center"/>
    </xf>
    <xf numFmtId="0" fontId="9" fillId="0" borderId="3" xfId="2" applyFont="1" applyBorder="1" applyAlignment="1">
      <alignment horizontal="center" vertical="center"/>
    </xf>
    <xf numFmtId="176" fontId="3" fillId="4" borderId="3" xfId="2" applyNumberFormat="1" applyFont="1" applyFill="1" applyBorder="1" applyAlignment="1">
      <alignment vertical="center"/>
    </xf>
    <xf numFmtId="0" fontId="3" fillId="0" borderId="0" xfId="1" applyFont="1" applyAlignment="1">
      <alignment horizontal="center" vertical="center" wrapText="1"/>
    </xf>
    <xf numFmtId="0" fontId="6" fillId="6" borderId="1" xfId="2" applyFont="1" applyFill="1" applyBorder="1" applyAlignment="1">
      <alignment horizontal="right" vertical="center"/>
    </xf>
    <xf numFmtId="0" fontId="3" fillId="6" borderId="1" xfId="2" applyFont="1" applyFill="1" applyBorder="1" applyAlignment="1">
      <alignment horizontal="right" vertical="center"/>
    </xf>
    <xf numFmtId="0" fontId="6" fillId="0" borderId="12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14" fillId="8" borderId="0" xfId="3" applyFont="1" applyBorder="1" applyAlignment="1" applyProtection="1">
      <alignment horizontal="centerContinuous" vertical="center"/>
    </xf>
    <xf numFmtId="0" fontId="3" fillId="4" borderId="20" xfId="2" applyFont="1" applyFill="1" applyBorder="1" applyAlignment="1" applyProtection="1">
      <alignment horizontal="center" vertical="center"/>
      <protection locked="0"/>
    </xf>
    <xf numFmtId="177" fontId="3" fillId="4" borderId="20" xfId="2" applyNumberFormat="1" applyFont="1" applyFill="1" applyBorder="1" applyAlignment="1" applyProtection="1">
      <alignment horizontal="center" vertical="center"/>
      <protection locked="0"/>
    </xf>
    <xf numFmtId="0" fontId="3" fillId="6" borderId="20" xfId="2" applyFont="1" applyFill="1" applyBorder="1" applyAlignment="1" applyProtection="1">
      <alignment horizontal="center" vertical="center"/>
      <protection locked="0"/>
    </xf>
    <xf numFmtId="177" fontId="3" fillId="6" borderId="20" xfId="2" applyNumberFormat="1" applyFont="1" applyFill="1" applyBorder="1" applyAlignment="1" applyProtection="1">
      <alignment horizontal="center" vertical="center"/>
      <protection locked="0"/>
    </xf>
    <xf numFmtId="0" fontId="3" fillId="0" borderId="4" xfId="2" applyFont="1" applyBorder="1" applyAlignment="1">
      <alignment vertical="center"/>
    </xf>
    <xf numFmtId="0" fontId="3" fillId="6" borderId="19" xfId="2" applyFont="1" applyFill="1" applyBorder="1" applyAlignment="1" applyProtection="1">
      <alignment horizontal="center" vertical="center"/>
      <protection locked="0"/>
    </xf>
    <xf numFmtId="0" fontId="3" fillId="4" borderId="19" xfId="2" applyFont="1" applyFill="1" applyBorder="1" applyAlignment="1" applyProtection="1">
      <alignment horizontal="center" vertical="center"/>
      <protection locked="0"/>
    </xf>
    <xf numFmtId="0" fontId="3" fillId="4" borderId="20" xfId="2" applyFont="1" applyFill="1" applyBorder="1" applyAlignment="1" applyProtection="1">
      <alignment horizontal="center" vertical="center" shrinkToFit="1"/>
      <protection locked="0"/>
    </xf>
    <xf numFmtId="0" fontId="3" fillId="6" borderId="20" xfId="2" applyFont="1" applyFill="1" applyBorder="1" applyAlignment="1" applyProtection="1">
      <alignment horizontal="center" vertical="center" shrinkToFit="1"/>
      <protection locked="0"/>
    </xf>
    <xf numFmtId="49" fontId="3" fillId="4" borderId="22" xfId="2" applyNumberFormat="1" applyFont="1" applyFill="1" applyBorder="1" applyAlignment="1" applyProtection="1">
      <alignment horizontal="center" vertical="center"/>
      <protection locked="0"/>
    </xf>
    <xf numFmtId="49" fontId="3" fillId="6" borderId="22" xfId="2" applyNumberFormat="1" applyFont="1" applyFill="1" applyBorder="1" applyAlignment="1" applyProtection="1">
      <alignment horizontal="center" vertical="center"/>
      <protection locked="0"/>
    </xf>
    <xf numFmtId="0" fontId="11" fillId="0" borderId="5" xfId="2" applyFont="1" applyBorder="1" applyAlignment="1">
      <alignment vertical="center"/>
    </xf>
    <xf numFmtId="0" fontId="3" fillId="0" borderId="24" xfId="2" applyFont="1" applyBorder="1" applyAlignment="1">
      <alignment vertical="center"/>
    </xf>
    <xf numFmtId="0" fontId="3" fillId="0" borderId="25" xfId="2" applyFont="1" applyBorder="1" applyAlignment="1">
      <alignment vertical="center"/>
    </xf>
    <xf numFmtId="0" fontId="3" fillId="0" borderId="25" xfId="2" applyFont="1" applyBorder="1" applyAlignment="1">
      <alignment horizontal="center" vertical="center"/>
    </xf>
    <xf numFmtId="49" fontId="3" fillId="0" borderId="25" xfId="2" applyNumberFormat="1" applyFont="1" applyBorder="1" applyAlignment="1">
      <alignment vertical="center"/>
    </xf>
    <xf numFmtId="0" fontId="11" fillId="0" borderId="25" xfId="2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10" fillId="0" borderId="13" xfId="0" applyFont="1" applyBorder="1" applyAlignment="1">
      <alignment horizontal="left" vertical="center"/>
    </xf>
    <xf numFmtId="0" fontId="3" fillId="0" borderId="0" xfId="1" applyFont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49" fontId="3" fillId="4" borderId="19" xfId="2" applyNumberFormat="1" applyFont="1" applyFill="1" applyBorder="1" applyAlignment="1" applyProtection="1">
      <alignment horizontal="right" vertical="center" shrinkToFit="1"/>
      <protection locked="0"/>
    </xf>
    <xf numFmtId="176" fontId="3" fillId="4" borderId="21" xfId="2" applyNumberFormat="1" applyFont="1" applyFill="1" applyBorder="1" applyAlignment="1" applyProtection="1">
      <alignment vertical="center" shrinkToFit="1"/>
      <protection locked="0"/>
    </xf>
    <xf numFmtId="49" fontId="3" fillId="4" borderId="23" xfId="2" applyNumberFormat="1" applyFont="1" applyFill="1" applyBorder="1" applyAlignment="1" applyProtection="1">
      <alignment horizontal="right" vertical="center" shrinkToFit="1"/>
      <protection locked="0"/>
    </xf>
    <xf numFmtId="49" fontId="3" fillId="6" borderId="19" xfId="2" applyNumberFormat="1" applyFont="1" applyFill="1" applyBorder="1" applyAlignment="1" applyProtection="1">
      <alignment horizontal="right" vertical="center" shrinkToFit="1"/>
      <protection locked="0"/>
    </xf>
    <xf numFmtId="176" fontId="3" fillId="6" borderId="21" xfId="2" applyNumberFormat="1" applyFont="1" applyFill="1" applyBorder="1" applyAlignment="1" applyProtection="1">
      <alignment vertical="center" shrinkToFit="1"/>
      <protection locked="0"/>
    </xf>
    <xf numFmtId="49" fontId="3" fillId="6" borderId="23" xfId="2" applyNumberFormat="1" applyFont="1" applyFill="1" applyBorder="1" applyAlignment="1" applyProtection="1">
      <alignment horizontal="right" vertical="center" shrinkToFit="1"/>
      <protection locked="0"/>
    </xf>
    <xf numFmtId="0" fontId="0" fillId="0" borderId="3" xfId="0" applyBorder="1"/>
    <xf numFmtId="0" fontId="0" fillId="0" borderId="3" xfId="0" applyBorder="1" applyAlignment="1">
      <alignment vertical="center"/>
    </xf>
    <xf numFmtId="0" fontId="16" fillId="8" borderId="0" xfId="3" applyFont="1" applyBorder="1" applyAlignment="1" applyProtection="1">
      <alignment horizontal="centerContinuous" vertical="center" wrapText="1"/>
    </xf>
    <xf numFmtId="0" fontId="3" fillId="0" borderId="1" xfId="2" applyFont="1" applyBorder="1" applyAlignment="1">
      <alignment horizontal="center" vertical="center"/>
    </xf>
    <xf numFmtId="49" fontId="3" fillId="4" borderId="1" xfId="2" applyNumberFormat="1" applyFont="1" applyFill="1" applyBorder="1" applyAlignment="1" applyProtection="1">
      <alignment horizontal="center" vertical="center"/>
      <protection locked="0"/>
    </xf>
    <xf numFmtId="0" fontId="3" fillId="4" borderId="1" xfId="2" applyFont="1" applyFill="1" applyBorder="1" applyAlignment="1" applyProtection="1">
      <alignment horizontal="center" vertical="center"/>
      <protection locked="0"/>
    </xf>
    <xf numFmtId="49" fontId="3" fillId="6" borderId="1" xfId="2" applyNumberFormat="1" applyFont="1" applyFill="1" applyBorder="1" applyAlignment="1" applyProtection="1">
      <alignment horizontal="center" vertical="center"/>
      <protection locked="0"/>
    </xf>
    <xf numFmtId="0" fontId="3" fillId="6" borderId="1" xfId="2" applyFont="1" applyFill="1" applyBorder="1" applyAlignment="1" applyProtection="1">
      <alignment horizontal="center" vertical="center"/>
      <protection locked="0"/>
    </xf>
  </cellXfs>
  <cellStyles count="4">
    <cellStyle name="標準" xfId="0" builtinId="0"/>
    <cellStyle name="標準_Sheet3" xfId="1" xr:uid="{00000000-0005-0000-0000-000001000000}"/>
    <cellStyle name="標準_申し込み表" xfId="2" xr:uid="{00000000-0005-0000-0000-000002000000}"/>
    <cellStyle name="良い" xfId="3" builtinId="26"/>
  </cellStyles>
  <dxfs count="15"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N270"/>
  <sheetViews>
    <sheetView showGridLines="0" tabSelected="1" view="pageBreakPreview" topLeftCell="X1" zoomScaleNormal="50" zoomScaleSheetLayoutView="100" workbookViewId="0">
      <selection activeCell="AA3" sqref="AA3:AC3"/>
    </sheetView>
  </sheetViews>
  <sheetFormatPr defaultRowHeight="24" customHeight="1" x14ac:dyDescent="0.15"/>
  <cols>
    <col min="1" max="1" width="9.25" style="2" hidden="1" customWidth="1"/>
    <col min="2" max="12" width="9.25" hidden="1" customWidth="1"/>
    <col min="13" max="13" width="9.25" style="2" hidden="1" customWidth="1"/>
    <col min="14" max="14" width="9.25" style="19" hidden="1" customWidth="1"/>
    <col min="15" max="23" width="9.25" style="2" hidden="1" customWidth="1"/>
    <col min="24" max="24" width="3.25" style="2" customWidth="1"/>
    <col min="25" max="25" width="8.625" style="2" customWidth="1"/>
    <col min="26" max="26" width="16.125" style="2" customWidth="1"/>
    <col min="27" max="27" width="22" style="2" customWidth="1"/>
    <col min="28" max="28" width="4.625" style="2" customWidth="1"/>
    <col min="29" max="29" width="13.375" style="2" customWidth="1"/>
    <col min="30" max="30" width="13.375" style="4" customWidth="1"/>
    <col min="31" max="33" width="13.375" style="2" customWidth="1"/>
    <col min="34" max="34" width="11.25" style="2" customWidth="1"/>
    <col min="35" max="37" width="11.25" style="5" hidden="1" customWidth="1"/>
    <col min="38" max="46" width="11.25" style="2" hidden="1" customWidth="1"/>
    <col min="47" max="47" width="11.25" style="8" hidden="1" customWidth="1"/>
    <col min="48" max="58" width="11.25" style="9" hidden="1" customWidth="1"/>
    <col min="59" max="59" width="11.25" style="2" hidden="1" customWidth="1"/>
    <col min="60" max="64" width="11.25" style="9" hidden="1" customWidth="1"/>
    <col min="65" max="66" width="11.25" style="2" hidden="1" customWidth="1"/>
    <col min="67" max="78" width="0" style="2" hidden="1" customWidth="1"/>
    <col min="79" max="16384" width="9" style="2"/>
  </cols>
  <sheetData>
    <row r="1" spans="1:64" ht="24" customHeight="1" thickBot="1" x14ac:dyDescent="0.2">
      <c r="A1" s="2" t="s">
        <v>85</v>
      </c>
      <c r="B1" t="str">
        <f ca="1">IF(OR(K1&lt;&gt;"",AND(G1&lt;&gt;"",COUNTIF($AC$121:$AH$158,F1&amp;G1)&lt;&gt;0)),"o","")</f>
        <v/>
      </c>
      <c r="C1" t="str">
        <f>DBCS($AA$3)</f>
        <v/>
      </c>
      <c r="D1" t="str">
        <f>IF($AA$4="小学男子","小学",IF($AA$4="中学男子","中学","一般"))</f>
        <v>一般</v>
      </c>
      <c r="E1" t="s">
        <v>65</v>
      </c>
      <c r="F1" t="str" cm="1">
        <f t="array" aca="1" ref="F1" ca="1">INDIRECT("Y"&amp;ROW(X11))&amp;""</f>
        <v/>
      </c>
      <c r="G1" t="str" cm="1">
        <f t="array" aca="1" ref="G1" ca="1">INDIRECT("Z"&amp;ROW(X11))&amp;""</f>
        <v/>
      </c>
      <c r="H1" t="str" cm="1">
        <f t="array" aca="1" ref="H1" ca="1">INDIRECT("AK"&amp;ROW(X11))&amp;""</f>
        <v/>
      </c>
      <c r="I1" t="str" cm="1">
        <f t="array" aca="1" ref="I1" ca="1">INDIRECT("AB"&amp;ROW(X11))&amp;""</f>
        <v/>
      </c>
      <c r="J1" t="str" cm="1">
        <f t="array" aca="1" ref="J1" ca="1">INDIRECT("AD"&amp;ROW(X11))&amp;""</f>
        <v/>
      </c>
      <c r="K1" t="str" cm="1">
        <f t="array" aca="1" ref="K1" ca="1">INDIRECT("AE"&amp;ROW(X11))&amp;""</f>
        <v/>
      </c>
      <c r="L1" t="str" cm="1">
        <f t="array" aca="1" ref="L1" ca="1">INDIRECT("AF"&amp;ROW(X11))&amp;""</f>
        <v/>
      </c>
      <c r="N1" s="19" t="str">
        <f>Z120</f>
        <v/>
      </c>
      <c r="O1" s="2" t="str">
        <f>DBCS($AA$113)&amp;""</f>
        <v/>
      </c>
      <c r="P1" s="2" t="str" cm="1">
        <f t="array" aca="1" ref="P1" ca="1">INDIRECT("Z"&amp;ROW(Z121))&amp;""</f>
        <v/>
      </c>
      <c r="Q1" s="2" t="str" cm="1">
        <f t="array" aca="1" ref="Q1" ca="1">INDIRECT("AC"&amp;ROW(AC121))&amp;""</f>
        <v/>
      </c>
      <c r="R1" s="2" t="str" cm="1">
        <f t="array" aca="1" ref="R1" ca="1">INDIRECT("AD"&amp;ROW(AD121))&amp;""</f>
        <v/>
      </c>
      <c r="S1" s="2" t="str" cm="1">
        <f t="array" aca="1" ref="S1" ca="1">INDIRECT("AE"&amp;ROW(AE121))&amp;""</f>
        <v/>
      </c>
      <c r="T1" s="2" t="str" cm="1">
        <f t="array" aca="1" ref="T1" ca="1">INDIRECT("AF"&amp;ROW(AF121))&amp;""</f>
        <v/>
      </c>
      <c r="U1" s="2" t="str" cm="1">
        <f t="array" aca="1" ref="U1" ca="1">INDIRECT("AG"&amp;ROW(AG121))&amp;""</f>
        <v/>
      </c>
      <c r="V1" s="2" t="str" cm="1">
        <f t="array" aca="1" ref="V1" ca="1">INDIRECT("AH"&amp;ROW(AH121))&amp;""</f>
        <v/>
      </c>
      <c r="W1" s="2" t="s">
        <v>85</v>
      </c>
      <c r="X1" s="38" t="s">
        <v>29</v>
      </c>
      <c r="Y1" s="38"/>
      <c r="Z1" s="38"/>
      <c r="AA1" s="38"/>
      <c r="AB1" s="38"/>
      <c r="AC1" s="38"/>
      <c r="AD1" s="3"/>
      <c r="AE1" s="4"/>
      <c r="AF1" s="4"/>
      <c r="AG1" s="4"/>
      <c r="AH1" s="4"/>
      <c r="AU1" s="6"/>
      <c r="AV1" s="7" t="s">
        <v>76</v>
      </c>
      <c r="AW1" s="7" t="s">
        <v>77</v>
      </c>
      <c r="AX1" s="7" t="s">
        <v>78</v>
      </c>
      <c r="AY1" s="7" t="s">
        <v>79</v>
      </c>
      <c r="AZ1" s="7" t="s">
        <v>80</v>
      </c>
      <c r="BC1" s="9" t="s">
        <v>81</v>
      </c>
      <c r="BD1" s="9" t="s">
        <v>82</v>
      </c>
      <c r="BE1" s="9" t="s">
        <v>83</v>
      </c>
      <c r="BF1" s="9" t="s">
        <v>84</v>
      </c>
    </row>
    <row r="2" spans="1:64" ht="24" customHeight="1" thickBot="1" x14ac:dyDescent="0.2">
      <c r="A2" s="2" t="s">
        <v>86</v>
      </c>
      <c r="B2" t="str">
        <f t="shared" ref="B2:B45" ca="1" si="0">IF(OR(K2&lt;&gt;"",AND(G2&lt;&gt;"",COUNTIF($AC$121:$AH$158,F2&amp;G2)&lt;&gt;0)),"o","")</f>
        <v/>
      </c>
      <c r="C2" t="str">
        <f t="shared" ref="C2:C65" si="1">DBCS($AA$3)</f>
        <v/>
      </c>
      <c r="D2" t="str">
        <f t="shared" ref="D2:D65" si="2">IF($AA$4="小学男子","小学",IF($AA$4="中学男子","中学","一般"))</f>
        <v>一般</v>
      </c>
      <c r="E2" t="s">
        <v>65</v>
      </c>
      <c r="F2" t="str" cm="1">
        <f t="array" aca="1" ref="F2" ca="1">INDIRECT("Y"&amp;ROW(X12))&amp;""</f>
        <v/>
      </c>
      <c r="G2" t="str" cm="1">
        <f t="array" aca="1" ref="G2" ca="1">INDIRECT("Z"&amp;ROW(X12))&amp;""</f>
        <v/>
      </c>
      <c r="H2" t="str" cm="1">
        <f t="array" aca="1" ref="H2" ca="1">INDIRECT("AK"&amp;ROW(X12))&amp;""</f>
        <v/>
      </c>
      <c r="I2" t="str" cm="1">
        <f t="array" aca="1" ref="I2" ca="1">INDIRECT("AB"&amp;ROW(X12))&amp;""</f>
        <v/>
      </c>
      <c r="J2" t="str" cm="1">
        <f t="array" aca="1" ref="J2" ca="1">INDIRECT("AD"&amp;ROW(X12))&amp;""</f>
        <v/>
      </c>
      <c r="K2" t="str" cm="1">
        <f t="array" aca="1" ref="K2" ca="1">INDIRECT("AE"&amp;ROW(X12))&amp;""</f>
        <v/>
      </c>
      <c r="L2" t="str" cm="1">
        <f t="array" aca="1" ref="L2" ca="1">INDIRECT("AF"&amp;ROW(X12))&amp;""</f>
        <v/>
      </c>
      <c r="N2" s="19" t="str">
        <f>Z120</f>
        <v/>
      </c>
      <c r="O2" s="2" t="str">
        <f t="shared" ref="O2:O32" si="3">DBCS($AA$113)&amp;""</f>
        <v/>
      </c>
      <c r="P2" s="2" t="str" cm="1">
        <f t="array" aca="1" ref="P2" ca="1">INDIRECT("Z"&amp;ROW(Z122))&amp;""</f>
        <v/>
      </c>
      <c r="Q2" s="2" t="str" cm="1">
        <f t="array" aca="1" ref="Q2" ca="1">INDIRECT("AC"&amp;ROW(AC122))&amp;""</f>
        <v/>
      </c>
      <c r="R2" s="2" t="str" cm="1">
        <f t="array" aca="1" ref="R2" ca="1">INDIRECT("AD"&amp;ROW(AD122))&amp;""</f>
        <v/>
      </c>
      <c r="S2" s="2" t="str" cm="1">
        <f t="array" aca="1" ref="S2" ca="1">INDIRECT("AE"&amp;ROW(AE122))&amp;""</f>
        <v/>
      </c>
      <c r="T2" s="2" t="str" cm="1">
        <f t="array" aca="1" ref="T2" ca="1">INDIRECT("AF"&amp;ROW(AF122))&amp;""</f>
        <v/>
      </c>
      <c r="U2" s="2" t="str" cm="1">
        <f t="array" aca="1" ref="U2" ca="1">INDIRECT("AG"&amp;ROW(AG122))&amp;""</f>
        <v/>
      </c>
      <c r="V2" s="2" t="str" cm="1">
        <f t="array" aca="1" ref="V2" ca="1">INDIRECT("AH"&amp;ROW(AH122))&amp;""</f>
        <v/>
      </c>
      <c r="W2" s="2" t="s">
        <v>86</v>
      </c>
      <c r="X2" s="96" t="s">
        <v>87</v>
      </c>
      <c r="Y2" s="39"/>
      <c r="Z2" s="39"/>
      <c r="AA2" s="39"/>
      <c r="AB2" s="39"/>
      <c r="AC2" s="39"/>
      <c r="AD2" s="10"/>
      <c r="AE2" s="11" t="s">
        <v>32</v>
      </c>
      <c r="AF2" s="12">
        <f>COUNTA(AE11:AE55,AG11:AG55,AI11:AI55)</f>
        <v>0</v>
      </c>
      <c r="AG2" s="11" t="s">
        <v>31</v>
      </c>
      <c r="AH2" s="12" t="str">
        <f>IF(AA3="",0,AF2*IF(LEFT(AA4,2)="小学",300,IF(LEFT(AA4,2)="中学",400,IF(LEFT(AA4,2)="一般",500))))&amp;"円"</f>
        <v>0円</v>
      </c>
      <c r="AI2" s="13"/>
      <c r="AJ2" s="13"/>
      <c r="AK2" s="13"/>
      <c r="AU2" s="8">
        <v>1</v>
      </c>
      <c r="AV2" s="9" t="str">
        <f t="shared" ref="AV2:AV46" ca="1" si="4">IF(COUNTIF(AL:AL,AU2),INDEX(AT:AT,MATCH(AU2,AL:AL,0)),"")</f>
        <v/>
      </c>
      <c r="AW2" s="9" t="str">
        <f t="shared" ref="AW2:AW46" ca="1" si="5">IF(COUNTIF(AM:AM,AU2),INDEX(AT:AT,MATCH(AU2,AM:AM,0)),"")</f>
        <v/>
      </c>
      <c r="AX2" s="9" t="str">
        <f t="shared" ref="AX2:AX46" ca="1" si="6">IF(COUNTIF(AN:AN,AU2),INDEX(AT:AT,MATCH(AU2,AN:AN,0)),"")</f>
        <v/>
      </c>
      <c r="AY2" s="9" t="str">
        <f t="shared" ref="AY2:AY46" ca="1" si="7">IF(COUNTIF(AO:AO,AU2),INDEX(AT:AT,MATCH(AU2,AO:AO,0)),"")</f>
        <v/>
      </c>
      <c r="AZ2" s="9" t="str">
        <f t="shared" ref="AZ2:AZ65" ca="1" si="8">IF(COUNTIF(AP:AP,AU2),INDEX(AT:AT,MATCH(AU2,AP:AP,0)),"")</f>
        <v/>
      </c>
      <c r="BA2" s="9" t="str">
        <f t="shared" ref="BA2:BA65" ca="1" si="9">IF(COUNTIF(AQ:AQ,AU2),INDEX(AT:AT,MATCH(AU2,AQ:AQ,0)),"")</f>
        <v/>
      </c>
      <c r="BB2" s="9" t="str">
        <f t="shared" ref="BB2:BB65" ca="1" si="10">IF(COUNTIF(AR:AR,AU2),INDEX(AT:AT,MATCH(AU2,AR:AR,0)),"")</f>
        <v/>
      </c>
      <c r="BC2" s="9" t="str">
        <f ca="1">AT11&amp;""</f>
        <v/>
      </c>
      <c r="BD2" s="9" t="str">
        <f ca="1">AT66&amp;""</f>
        <v/>
      </c>
      <c r="BE2" s="9" t="str">
        <f ca="1">AT11&amp;""</f>
        <v/>
      </c>
      <c r="BF2" s="9" t="str">
        <f ca="1">AT66&amp;""</f>
        <v/>
      </c>
      <c r="BH2" s="9" t="str">
        <f>IF($Z$120="","",INDEX(AV2:BF2,MATCH($Z$120,$AV$1:$BF$1,0)))</f>
        <v/>
      </c>
      <c r="BI2" s="9" t="str">
        <f>IF($Z$128="","",INDEX(AV2:BF2,MATCH($Z$128,$AV$1:$BF$1,0)))</f>
        <v/>
      </c>
      <c r="BJ2" s="9" t="str">
        <f>IF($Z$136="","",INDEX(AV2:BF2,MATCH($Z$136,$AV$1:$BF$1,0)))</f>
        <v/>
      </c>
      <c r="BK2" s="9" t="str">
        <f>IF($Z$144="","",INDEX(AV2:BF2,MATCH($Z$144,$AV$1:$BF$1,0)))</f>
        <v/>
      </c>
      <c r="BL2" s="9" t="str">
        <f>IF($Z$152="","",INDEX(AV2:BF2,MATCH($Z$152,$AV$1:$BF$1,0)))</f>
        <v/>
      </c>
    </row>
    <row r="3" spans="1:64" ht="24" customHeight="1" thickTop="1" x14ac:dyDescent="0.15">
      <c r="A3" s="2" t="s">
        <v>85</v>
      </c>
      <c r="B3" t="str">
        <f t="shared" ca="1" si="0"/>
        <v/>
      </c>
      <c r="C3" t="str">
        <f t="shared" si="1"/>
        <v/>
      </c>
      <c r="D3" t="str">
        <f t="shared" si="2"/>
        <v>一般</v>
      </c>
      <c r="E3" t="s">
        <v>65</v>
      </c>
      <c r="F3" t="str" cm="1">
        <f t="array" aca="1" ref="F3" ca="1">INDIRECT("Y"&amp;ROW(X13))&amp;""</f>
        <v/>
      </c>
      <c r="G3" t="str" cm="1">
        <f t="array" aca="1" ref="G3" ca="1">INDIRECT("Z"&amp;ROW(X13))&amp;""</f>
        <v/>
      </c>
      <c r="H3" t="str" cm="1">
        <f t="array" aca="1" ref="H3" ca="1">INDIRECT("AK"&amp;ROW(X13))&amp;""</f>
        <v/>
      </c>
      <c r="I3" t="str" cm="1">
        <f t="array" aca="1" ref="I3" ca="1">INDIRECT("AB"&amp;ROW(X13))&amp;""</f>
        <v/>
      </c>
      <c r="J3" t="str" cm="1">
        <f t="array" aca="1" ref="J3" ca="1">INDIRECT("AD"&amp;ROW(X13))&amp;""</f>
        <v/>
      </c>
      <c r="K3" t="str" cm="1">
        <f t="array" aca="1" ref="K3" ca="1">INDIRECT("AE"&amp;ROW(X13))&amp;""</f>
        <v/>
      </c>
      <c r="L3" t="str" cm="1">
        <f t="array" aca="1" ref="L3" ca="1">INDIRECT("AF"&amp;ROW(X13))&amp;""</f>
        <v/>
      </c>
      <c r="N3" s="19" t="str">
        <f>Z120</f>
        <v/>
      </c>
      <c r="O3" s="2" t="str">
        <f t="shared" si="3"/>
        <v/>
      </c>
      <c r="P3" s="2" t="str" cm="1">
        <f t="array" aca="1" ref="P3" ca="1">INDIRECT("Z"&amp;ROW(Z123))&amp;""</f>
        <v/>
      </c>
      <c r="Q3" s="2" t="str" cm="1">
        <f t="array" aca="1" ref="Q3" ca="1">INDIRECT("AC"&amp;ROW(AC123))&amp;""</f>
        <v/>
      </c>
      <c r="R3" s="2" t="str" cm="1">
        <f t="array" aca="1" ref="R3" ca="1">INDIRECT("AD"&amp;ROW(AD123))&amp;""</f>
        <v/>
      </c>
      <c r="S3" s="2" t="str" cm="1">
        <f t="array" aca="1" ref="S3" ca="1">INDIRECT("AE"&amp;ROW(AE123))&amp;""</f>
        <v/>
      </c>
      <c r="T3" s="2" t="str" cm="1">
        <f t="array" aca="1" ref="T3" ca="1">INDIRECT("AF"&amp;ROW(AF123))&amp;""</f>
        <v/>
      </c>
      <c r="U3" s="2" t="str" cm="1">
        <f t="array" aca="1" ref="U3" ca="1">INDIRECT("AG"&amp;ROW(AG123))&amp;""</f>
        <v/>
      </c>
      <c r="V3" s="2" t="str" cm="1">
        <f t="array" aca="1" ref="V3" ca="1">INDIRECT("AH"&amp;ROW(AH123))&amp;""</f>
        <v/>
      </c>
      <c r="W3" s="2" t="s">
        <v>85</v>
      </c>
      <c r="X3" s="14" t="s">
        <v>0</v>
      </c>
      <c r="Y3" s="14"/>
      <c r="Z3" s="14"/>
      <c r="AA3" s="99"/>
      <c r="AB3" s="99"/>
      <c r="AC3" s="99"/>
      <c r="AD3" s="24"/>
      <c r="AE3" s="15" t="s">
        <v>50</v>
      </c>
      <c r="AF3" s="16"/>
      <c r="AG3" s="16"/>
      <c r="AH3" s="17"/>
      <c r="AI3" s="19"/>
      <c r="AJ3" s="4"/>
      <c r="AK3" s="4"/>
      <c r="AU3" s="8">
        <v>2</v>
      </c>
      <c r="AV3" s="9" t="str">
        <f t="shared" ca="1" si="4"/>
        <v/>
      </c>
      <c r="AW3" s="9" t="str">
        <f t="shared" ca="1" si="5"/>
        <v/>
      </c>
      <c r="AX3" s="9" t="str">
        <f t="shared" ca="1" si="6"/>
        <v/>
      </c>
      <c r="AY3" s="9" t="str">
        <f t="shared" ca="1" si="7"/>
        <v/>
      </c>
      <c r="AZ3" s="9" t="str">
        <f t="shared" ca="1" si="8"/>
        <v/>
      </c>
      <c r="BA3" s="9" t="str">
        <f t="shared" ca="1" si="9"/>
        <v/>
      </c>
      <c r="BB3" s="9" t="str">
        <f t="shared" ca="1" si="10"/>
        <v/>
      </c>
      <c r="BC3" s="9" t="str">
        <f t="shared" ref="BC3:BC46" ca="1" si="11">AT12&amp;""</f>
        <v/>
      </c>
      <c r="BD3" s="9" t="str">
        <f t="shared" ref="BD3:BD46" ca="1" si="12">AT67&amp;""</f>
        <v/>
      </c>
      <c r="BE3" s="9" t="str">
        <f t="shared" ref="BE3:BE46" ca="1" si="13">AT12&amp;""</f>
        <v/>
      </c>
      <c r="BF3" s="9" t="str">
        <f t="shared" ref="BF3:BF46" ca="1" si="14">AT67&amp;""</f>
        <v/>
      </c>
      <c r="BH3" s="9" t="e">
        <f t="shared" ref="BH3:BH46" si="15">INDEX(AV3:BF3,MATCH($Z$120,$AV$1:$BF$1,0))</f>
        <v>#N/A</v>
      </c>
      <c r="BI3" s="9" t="str">
        <f t="shared" ref="BI3:BI46" si="16">IF($Z$128="","",INDEX(AV3:BF3,MATCH($Z$128,$AV$1:$BF$1,0)))</f>
        <v/>
      </c>
      <c r="BJ3" s="9" t="str">
        <f t="shared" ref="BJ3:BJ46" si="17">IF($Z$136="","",INDEX(AV3:BF3,MATCH($Z$136,$AV$1:$BF$1,0)))</f>
        <v/>
      </c>
      <c r="BK3" s="9" t="str">
        <f t="shared" ref="BK3:BK46" si="18">IF($Z$144="","",INDEX(AV3:BF3,MATCH($Z$144,$AV$1:$BF$1,0)))</f>
        <v/>
      </c>
      <c r="BL3" s="9" t="str">
        <f t="shared" ref="BL3:BL66" si="19">IF($Z$152="","",INDEX(AV3:BF3,MATCH($Z$152,$AV$1:$BF$1,0)))</f>
        <v/>
      </c>
    </row>
    <row r="4" spans="1:64" ht="24" customHeight="1" x14ac:dyDescent="0.15">
      <c r="A4" s="2" t="s">
        <v>86</v>
      </c>
      <c r="B4" t="str">
        <f t="shared" ca="1" si="0"/>
        <v/>
      </c>
      <c r="C4" t="str">
        <f t="shared" si="1"/>
        <v/>
      </c>
      <c r="D4" t="str">
        <f t="shared" si="2"/>
        <v>一般</v>
      </c>
      <c r="E4" t="s">
        <v>65</v>
      </c>
      <c r="F4" t="str" cm="1">
        <f t="array" aca="1" ref="F4" ca="1">INDIRECT("Y"&amp;ROW(X14))&amp;""</f>
        <v/>
      </c>
      <c r="G4" t="str" cm="1">
        <f t="array" aca="1" ref="G4" ca="1">INDIRECT("Z"&amp;ROW(X14))&amp;""</f>
        <v/>
      </c>
      <c r="H4" t="str" cm="1">
        <f t="array" aca="1" ref="H4" ca="1">INDIRECT("AK"&amp;ROW(X14))&amp;""</f>
        <v/>
      </c>
      <c r="I4" t="str" cm="1">
        <f t="array" aca="1" ref="I4" ca="1">INDIRECT("AB"&amp;ROW(X14))&amp;""</f>
        <v/>
      </c>
      <c r="J4" t="str" cm="1">
        <f t="array" aca="1" ref="J4" ca="1">INDIRECT("AD"&amp;ROW(X14))&amp;""</f>
        <v/>
      </c>
      <c r="K4" t="str" cm="1">
        <f t="array" aca="1" ref="K4" ca="1">INDIRECT("AE"&amp;ROW(X14))&amp;""</f>
        <v/>
      </c>
      <c r="L4" t="str" cm="1">
        <f t="array" aca="1" ref="L4" ca="1">INDIRECT("AF"&amp;ROW(X14))&amp;""</f>
        <v/>
      </c>
      <c r="N4" s="19" t="str">
        <f>Z120</f>
        <v/>
      </c>
      <c r="O4" s="2" t="str">
        <f t="shared" si="3"/>
        <v/>
      </c>
      <c r="P4" s="2" t="str" cm="1">
        <f t="array" aca="1" ref="P4" ca="1">INDIRECT("Z"&amp;ROW(Z124))&amp;""</f>
        <v/>
      </c>
      <c r="Q4" s="2" t="str" cm="1">
        <f t="array" aca="1" ref="Q4" ca="1">INDIRECT("AC"&amp;ROW(AC124))&amp;""</f>
        <v/>
      </c>
      <c r="R4" s="2" t="str" cm="1">
        <f t="array" aca="1" ref="R4" ca="1">INDIRECT("AD"&amp;ROW(AD124))&amp;""</f>
        <v/>
      </c>
      <c r="S4" s="2" t="str" cm="1">
        <f t="array" aca="1" ref="S4" ca="1">INDIRECT("AE"&amp;ROW(AE124))&amp;""</f>
        <v/>
      </c>
      <c r="T4" s="2" t="str" cm="1">
        <f t="array" aca="1" ref="T4" ca="1">INDIRECT("AF"&amp;ROW(AF124))&amp;""</f>
        <v/>
      </c>
      <c r="U4" s="2" t="str" cm="1">
        <f t="array" aca="1" ref="U4" ca="1">INDIRECT("AG"&amp;ROW(AG124))&amp;""</f>
        <v/>
      </c>
      <c r="V4" s="2" t="str" cm="1">
        <f t="array" aca="1" ref="V4" ca="1">INDIRECT("AH"&amp;ROW(AH124))&amp;""</f>
        <v/>
      </c>
      <c r="W4" s="2" t="s">
        <v>86</v>
      </c>
      <c r="X4" s="14" t="s">
        <v>46</v>
      </c>
      <c r="Y4" s="14"/>
      <c r="Z4" s="14"/>
      <c r="AA4" s="99"/>
      <c r="AB4" s="99"/>
      <c r="AC4" s="99"/>
      <c r="AD4" s="24"/>
      <c r="AE4" s="18" t="s">
        <v>49</v>
      </c>
      <c r="AF4" s="19"/>
      <c r="AG4" s="19"/>
      <c r="AH4" s="20"/>
      <c r="AI4" s="86"/>
      <c r="AJ4" s="60"/>
      <c r="AK4" s="60"/>
      <c r="AU4" s="8">
        <v>3</v>
      </c>
      <c r="AV4" s="9" t="str">
        <f t="shared" ca="1" si="4"/>
        <v/>
      </c>
      <c r="AW4" s="9" t="str">
        <f t="shared" ca="1" si="5"/>
        <v/>
      </c>
      <c r="AX4" s="9" t="str">
        <f t="shared" ca="1" si="6"/>
        <v/>
      </c>
      <c r="AY4" s="9" t="str">
        <f t="shared" ca="1" si="7"/>
        <v/>
      </c>
      <c r="AZ4" s="9" t="str">
        <f t="shared" ca="1" si="8"/>
        <v/>
      </c>
      <c r="BA4" s="9" t="str">
        <f t="shared" ca="1" si="9"/>
        <v/>
      </c>
      <c r="BB4" s="9" t="str">
        <f t="shared" ca="1" si="10"/>
        <v/>
      </c>
      <c r="BC4" s="9" t="str">
        <f t="shared" ca="1" si="11"/>
        <v/>
      </c>
      <c r="BD4" s="9" t="str">
        <f t="shared" ca="1" si="12"/>
        <v/>
      </c>
      <c r="BE4" s="9" t="str">
        <f t="shared" ca="1" si="13"/>
        <v/>
      </c>
      <c r="BF4" s="9" t="str">
        <f t="shared" ca="1" si="14"/>
        <v/>
      </c>
      <c r="BH4" s="9" t="e">
        <f t="shared" si="15"/>
        <v>#N/A</v>
      </c>
      <c r="BI4" s="9" t="str">
        <f t="shared" si="16"/>
        <v/>
      </c>
      <c r="BJ4" s="9" t="str">
        <f t="shared" si="17"/>
        <v/>
      </c>
      <c r="BK4" s="9" t="str">
        <f t="shared" si="18"/>
        <v/>
      </c>
      <c r="BL4" s="9" t="str">
        <f t="shared" si="19"/>
        <v/>
      </c>
    </row>
    <row r="5" spans="1:64" ht="24" customHeight="1" x14ac:dyDescent="0.15">
      <c r="A5" s="2" t="s">
        <v>85</v>
      </c>
      <c r="B5" t="str">
        <f t="shared" ca="1" si="0"/>
        <v/>
      </c>
      <c r="C5" t="str">
        <f t="shared" si="1"/>
        <v/>
      </c>
      <c r="D5" t="str">
        <f t="shared" si="2"/>
        <v>一般</v>
      </c>
      <c r="E5" t="s">
        <v>65</v>
      </c>
      <c r="F5" t="str" cm="1">
        <f t="array" aca="1" ref="F5" ca="1">INDIRECT("Y"&amp;ROW(X15))&amp;""</f>
        <v/>
      </c>
      <c r="G5" t="str" cm="1">
        <f t="array" aca="1" ref="G5" ca="1">INDIRECT("Z"&amp;ROW(X15))&amp;""</f>
        <v/>
      </c>
      <c r="H5" t="str" cm="1">
        <f t="array" aca="1" ref="H5" ca="1">INDIRECT("AK"&amp;ROW(X15))&amp;""</f>
        <v/>
      </c>
      <c r="I5" t="str" cm="1">
        <f t="array" aca="1" ref="I5" ca="1">INDIRECT("AB"&amp;ROW(X15))&amp;""</f>
        <v/>
      </c>
      <c r="J5" t="str" cm="1">
        <f t="array" aca="1" ref="J5" ca="1">INDIRECT("AD"&amp;ROW(X15))&amp;""</f>
        <v/>
      </c>
      <c r="K5" t="str" cm="1">
        <f t="array" aca="1" ref="K5" ca="1">INDIRECT("AE"&amp;ROW(X15))&amp;""</f>
        <v/>
      </c>
      <c r="L5" t="str" cm="1">
        <f t="array" aca="1" ref="L5" ca="1">INDIRECT("AF"&amp;ROW(X15))&amp;""</f>
        <v/>
      </c>
      <c r="N5" s="19" t="str">
        <f>Z120</f>
        <v/>
      </c>
      <c r="O5" s="2" t="str">
        <f t="shared" si="3"/>
        <v/>
      </c>
      <c r="P5" s="2" t="str" cm="1">
        <f t="array" aca="1" ref="P5" ca="1">INDIRECT("Z"&amp;ROW(Z125))&amp;""</f>
        <v/>
      </c>
      <c r="Q5" s="2" t="str" cm="1">
        <f t="array" aca="1" ref="Q5" ca="1">INDIRECT("AC"&amp;ROW(AC125))&amp;""</f>
        <v/>
      </c>
      <c r="R5" s="2" t="str" cm="1">
        <f t="array" aca="1" ref="R5" ca="1">INDIRECT("AD"&amp;ROW(AD125))&amp;""</f>
        <v/>
      </c>
      <c r="S5" s="2" t="str" cm="1">
        <f t="array" aca="1" ref="S5" ca="1">INDIRECT("AE"&amp;ROW(AE125))&amp;""</f>
        <v/>
      </c>
      <c r="T5" s="2" t="str" cm="1">
        <f t="array" aca="1" ref="T5" ca="1">INDIRECT("AF"&amp;ROW(AF125))&amp;""</f>
        <v/>
      </c>
      <c r="U5" s="2" t="str" cm="1">
        <f t="array" aca="1" ref="U5" ca="1">INDIRECT("AG"&amp;ROW(AG125))&amp;""</f>
        <v/>
      </c>
      <c r="V5" s="2" t="str" cm="1">
        <f t="array" aca="1" ref="V5" ca="1">INDIRECT("AH"&amp;ROW(AH125))&amp;""</f>
        <v/>
      </c>
      <c r="W5" s="2" t="s">
        <v>85</v>
      </c>
      <c r="X5" s="14" t="s">
        <v>33</v>
      </c>
      <c r="Y5" s="14"/>
      <c r="Z5" s="14"/>
      <c r="AA5" s="99"/>
      <c r="AB5" s="99"/>
      <c r="AC5" s="21" t="s">
        <v>1</v>
      </c>
      <c r="AD5" s="22"/>
      <c r="AE5" s="18" t="s">
        <v>68</v>
      </c>
      <c r="AF5" s="19"/>
      <c r="AG5" s="19"/>
      <c r="AH5" s="20"/>
      <c r="AI5" s="86"/>
      <c r="AJ5" s="60"/>
      <c r="AK5" s="60"/>
      <c r="AU5" s="8">
        <v>4</v>
      </c>
      <c r="AV5" s="9" t="str">
        <f t="shared" ca="1" si="4"/>
        <v/>
      </c>
      <c r="AW5" s="9" t="str">
        <f t="shared" ca="1" si="5"/>
        <v/>
      </c>
      <c r="AX5" s="9" t="str">
        <f t="shared" ca="1" si="6"/>
        <v/>
      </c>
      <c r="AY5" s="9" t="str">
        <f t="shared" ca="1" si="7"/>
        <v/>
      </c>
      <c r="AZ5" s="9" t="str">
        <f t="shared" ca="1" si="8"/>
        <v/>
      </c>
      <c r="BA5" s="9" t="str">
        <f t="shared" ca="1" si="9"/>
        <v/>
      </c>
      <c r="BB5" s="9" t="str">
        <f t="shared" ca="1" si="10"/>
        <v/>
      </c>
      <c r="BC5" s="9" t="str">
        <f t="shared" ca="1" si="11"/>
        <v/>
      </c>
      <c r="BD5" s="9" t="str">
        <f t="shared" ca="1" si="12"/>
        <v/>
      </c>
      <c r="BE5" s="9" t="str">
        <f t="shared" ca="1" si="13"/>
        <v/>
      </c>
      <c r="BF5" s="9" t="str">
        <f t="shared" ca="1" si="14"/>
        <v/>
      </c>
      <c r="BH5" s="9" t="e">
        <f t="shared" si="15"/>
        <v>#N/A</v>
      </c>
      <c r="BI5" s="9" t="str">
        <f t="shared" si="16"/>
        <v/>
      </c>
      <c r="BJ5" s="9" t="str">
        <f t="shared" si="17"/>
        <v/>
      </c>
      <c r="BK5" s="9" t="str">
        <f t="shared" si="18"/>
        <v/>
      </c>
      <c r="BL5" s="9" t="str">
        <f t="shared" si="19"/>
        <v/>
      </c>
    </row>
    <row r="6" spans="1:64" ht="24" customHeight="1" x14ac:dyDescent="0.15">
      <c r="A6" s="2" t="s">
        <v>86</v>
      </c>
      <c r="B6" t="str">
        <f t="shared" ca="1" si="0"/>
        <v/>
      </c>
      <c r="C6" t="str">
        <f t="shared" si="1"/>
        <v/>
      </c>
      <c r="D6" t="str">
        <f t="shared" si="2"/>
        <v>一般</v>
      </c>
      <c r="E6" t="s">
        <v>65</v>
      </c>
      <c r="F6" t="str" cm="1">
        <f t="array" aca="1" ref="F6" ca="1">INDIRECT("Y"&amp;ROW(X16))&amp;""</f>
        <v/>
      </c>
      <c r="G6" t="str" cm="1">
        <f t="array" aca="1" ref="G6" ca="1">INDIRECT("Z"&amp;ROW(X16))&amp;""</f>
        <v/>
      </c>
      <c r="H6" t="str" cm="1">
        <f t="array" aca="1" ref="H6" ca="1">INDIRECT("AK"&amp;ROW(X16))&amp;""</f>
        <v/>
      </c>
      <c r="I6" t="str" cm="1">
        <f t="array" aca="1" ref="I6" ca="1">INDIRECT("AB"&amp;ROW(X16))&amp;""</f>
        <v/>
      </c>
      <c r="J6" t="str" cm="1">
        <f t="array" aca="1" ref="J6" ca="1">INDIRECT("AD"&amp;ROW(X16))&amp;""</f>
        <v/>
      </c>
      <c r="K6" t="str" cm="1">
        <f t="array" aca="1" ref="K6" ca="1">INDIRECT("AE"&amp;ROW(X16))&amp;""</f>
        <v/>
      </c>
      <c r="L6" t="str" cm="1">
        <f t="array" aca="1" ref="L6" ca="1">INDIRECT("AF"&amp;ROW(X16))&amp;""</f>
        <v/>
      </c>
      <c r="N6" s="19" t="str">
        <f>Z120</f>
        <v/>
      </c>
      <c r="O6" s="2" t="str">
        <f t="shared" si="3"/>
        <v/>
      </c>
      <c r="P6" s="2" t="str" cm="1">
        <f t="array" aca="1" ref="P6" ca="1">INDIRECT("Z"&amp;ROW(Z126))&amp;""</f>
        <v/>
      </c>
      <c r="Q6" s="2" t="str" cm="1">
        <f t="array" aca="1" ref="Q6" ca="1">INDIRECT("AC"&amp;ROW(AC126))&amp;""</f>
        <v/>
      </c>
      <c r="R6" s="2" t="str" cm="1">
        <f t="array" aca="1" ref="R6" ca="1">INDIRECT("AD"&amp;ROW(AD126))&amp;""</f>
        <v/>
      </c>
      <c r="S6" s="2" t="str" cm="1">
        <f t="array" aca="1" ref="S6" ca="1">INDIRECT("AE"&amp;ROW(AE126))&amp;""</f>
        <v/>
      </c>
      <c r="T6" s="2" t="str" cm="1">
        <f t="array" aca="1" ref="T6" ca="1">INDIRECT("AF"&amp;ROW(AF126))&amp;""</f>
        <v/>
      </c>
      <c r="U6" s="2" t="str" cm="1">
        <f t="array" aca="1" ref="U6" ca="1">INDIRECT("AG"&amp;ROW(AG126))&amp;""</f>
        <v/>
      </c>
      <c r="V6" s="2" t="str" cm="1">
        <f t="array" aca="1" ref="V6" ca="1">INDIRECT("AH"&amp;ROW(AH126))&amp;""</f>
        <v/>
      </c>
      <c r="W6" s="2" t="s">
        <v>86</v>
      </c>
      <c r="X6" s="14" t="s">
        <v>34</v>
      </c>
      <c r="Y6" s="14"/>
      <c r="Z6" s="14"/>
      <c r="AA6" s="98"/>
      <c r="AB6" s="98"/>
      <c r="AC6" s="98"/>
      <c r="AD6" s="31"/>
      <c r="AE6" s="18" t="s">
        <v>51</v>
      </c>
      <c r="AF6" s="19"/>
      <c r="AG6" s="19"/>
      <c r="AH6" s="20"/>
      <c r="AI6" s="86"/>
      <c r="AJ6" s="60"/>
      <c r="AK6" s="60"/>
      <c r="AU6" s="8">
        <v>5</v>
      </c>
      <c r="AV6" s="9" t="str">
        <f t="shared" ca="1" si="4"/>
        <v/>
      </c>
      <c r="AW6" s="9" t="str">
        <f t="shared" ca="1" si="5"/>
        <v/>
      </c>
      <c r="AX6" s="9" t="str">
        <f t="shared" ca="1" si="6"/>
        <v/>
      </c>
      <c r="AY6" s="9" t="str">
        <f t="shared" ca="1" si="7"/>
        <v/>
      </c>
      <c r="AZ6" s="9" t="str">
        <f t="shared" ca="1" si="8"/>
        <v/>
      </c>
      <c r="BA6" s="9" t="str">
        <f t="shared" ca="1" si="9"/>
        <v/>
      </c>
      <c r="BB6" s="9" t="str">
        <f t="shared" ca="1" si="10"/>
        <v/>
      </c>
      <c r="BC6" s="9" t="str">
        <f t="shared" ca="1" si="11"/>
        <v/>
      </c>
      <c r="BD6" s="9" t="str">
        <f t="shared" ca="1" si="12"/>
        <v/>
      </c>
      <c r="BE6" s="9" t="str">
        <f t="shared" ca="1" si="13"/>
        <v/>
      </c>
      <c r="BF6" s="9" t="str">
        <f t="shared" ca="1" si="14"/>
        <v/>
      </c>
      <c r="BH6" s="9" t="e">
        <f t="shared" si="15"/>
        <v>#N/A</v>
      </c>
      <c r="BI6" s="9" t="str">
        <f t="shared" si="16"/>
        <v/>
      </c>
      <c r="BJ6" s="9" t="str">
        <f t="shared" si="17"/>
        <v/>
      </c>
      <c r="BK6" s="9" t="str">
        <f t="shared" si="18"/>
        <v/>
      </c>
      <c r="BL6" s="9" t="str">
        <f t="shared" si="19"/>
        <v/>
      </c>
    </row>
    <row r="7" spans="1:64" ht="24" customHeight="1" x14ac:dyDescent="0.15">
      <c r="A7" s="2" t="s">
        <v>85</v>
      </c>
      <c r="B7" t="str">
        <f t="shared" ca="1" si="0"/>
        <v/>
      </c>
      <c r="C7" t="str">
        <f t="shared" si="1"/>
        <v/>
      </c>
      <c r="D7" t="str">
        <f t="shared" si="2"/>
        <v>一般</v>
      </c>
      <c r="E7" t="s">
        <v>65</v>
      </c>
      <c r="F7" t="str" cm="1">
        <f t="array" aca="1" ref="F7" ca="1">INDIRECT("Y"&amp;ROW(X17))&amp;""</f>
        <v/>
      </c>
      <c r="G7" t="str" cm="1">
        <f t="array" aca="1" ref="G7" ca="1">INDIRECT("Z"&amp;ROW(X17))&amp;""</f>
        <v/>
      </c>
      <c r="H7" t="str" cm="1">
        <f t="array" aca="1" ref="H7" ca="1">INDIRECT("AK"&amp;ROW(X17))&amp;""</f>
        <v/>
      </c>
      <c r="I7" t="str" cm="1">
        <f t="array" aca="1" ref="I7" ca="1">INDIRECT("AB"&amp;ROW(X17))&amp;""</f>
        <v/>
      </c>
      <c r="J7" t="str" cm="1">
        <f t="array" aca="1" ref="J7" ca="1">INDIRECT("AD"&amp;ROW(X17))&amp;""</f>
        <v/>
      </c>
      <c r="K7" t="str" cm="1">
        <f t="array" aca="1" ref="K7" ca="1">INDIRECT("AE"&amp;ROW(X17))&amp;""</f>
        <v/>
      </c>
      <c r="L7" t="str" cm="1">
        <f t="array" aca="1" ref="L7" ca="1">INDIRECT("AF"&amp;ROW(X17))&amp;""</f>
        <v/>
      </c>
      <c r="N7" s="19" t="str">
        <f>Z128</f>
        <v/>
      </c>
      <c r="O7" s="2" t="str">
        <f t="shared" si="3"/>
        <v/>
      </c>
      <c r="P7" s="2" t="str" cm="1">
        <f t="array" aca="1" ref="P7" ca="1">INDIRECT("Z"&amp;ROW(Z129))&amp;""</f>
        <v/>
      </c>
      <c r="Q7" s="2" t="str" cm="1">
        <f t="array" aca="1" ref="Q7" ca="1">INDIRECT("AC"&amp;ROW(AC129))&amp;""</f>
        <v/>
      </c>
      <c r="R7" s="2" t="str" cm="1">
        <f t="array" aca="1" ref="R7" ca="1">INDIRECT("AD"&amp;ROW(AD129))&amp;""</f>
        <v/>
      </c>
      <c r="S7" s="2" t="str" cm="1">
        <f t="array" aca="1" ref="S7" ca="1">INDIRECT("AE"&amp;ROW(AE129))&amp;""</f>
        <v/>
      </c>
      <c r="T7" s="2" t="str" cm="1">
        <f t="array" aca="1" ref="T7" ca="1">INDIRECT("AF"&amp;ROW(AF129))&amp;""</f>
        <v/>
      </c>
      <c r="U7" s="2" t="str" cm="1">
        <f t="array" aca="1" ref="U7" ca="1">INDIRECT("AG"&amp;ROW(AG129))&amp;""</f>
        <v/>
      </c>
      <c r="V7" s="2" t="str" cm="1">
        <f t="array" aca="1" ref="V7" ca="1">INDIRECT("AH"&amp;ROW(AH129))&amp;""</f>
        <v/>
      </c>
      <c r="W7" s="2" t="s">
        <v>85</v>
      </c>
      <c r="X7" s="14" t="s">
        <v>2</v>
      </c>
      <c r="Y7" s="14"/>
      <c r="Z7" s="14"/>
      <c r="AA7" s="99"/>
      <c r="AB7" s="99"/>
      <c r="AC7" s="23" t="s">
        <v>1</v>
      </c>
      <c r="AD7" s="24"/>
      <c r="AE7" s="85" t="s">
        <v>52</v>
      </c>
      <c r="AF7" s="19"/>
      <c r="AG7" s="19"/>
      <c r="AH7" s="20"/>
      <c r="AI7" s="19"/>
      <c r="AJ7" s="4"/>
      <c r="AK7" s="4"/>
      <c r="AU7" s="8">
        <v>6</v>
      </c>
      <c r="AV7" s="9" t="str">
        <f t="shared" ca="1" si="4"/>
        <v/>
      </c>
      <c r="AW7" s="9" t="str">
        <f t="shared" ca="1" si="5"/>
        <v/>
      </c>
      <c r="AX7" s="9" t="str">
        <f t="shared" ca="1" si="6"/>
        <v/>
      </c>
      <c r="AY7" s="9" t="str">
        <f t="shared" ca="1" si="7"/>
        <v/>
      </c>
      <c r="AZ7" s="9" t="str">
        <f t="shared" ca="1" si="8"/>
        <v/>
      </c>
      <c r="BA7" s="9" t="str">
        <f t="shared" ca="1" si="9"/>
        <v/>
      </c>
      <c r="BB7" s="9" t="str">
        <f t="shared" ca="1" si="10"/>
        <v/>
      </c>
      <c r="BC7" s="9" t="str">
        <f t="shared" ca="1" si="11"/>
        <v/>
      </c>
      <c r="BD7" s="9" t="str">
        <f t="shared" ca="1" si="12"/>
        <v/>
      </c>
      <c r="BE7" s="9" t="str">
        <f t="shared" ca="1" si="13"/>
        <v/>
      </c>
      <c r="BF7" s="9" t="str">
        <f t="shared" ca="1" si="14"/>
        <v/>
      </c>
      <c r="BH7" s="9" t="e">
        <f t="shared" si="15"/>
        <v>#N/A</v>
      </c>
      <c r="BI7" s="9" t="str">
        <f t="shared" si="16"/>
        <v/>
      </c>
      <c r="BJ7" s="9" t="str">
        <f t="shared" si="17"/>
        <v/>
      </c>
      <c r="BK7" s="9" t="str">
        <f t="shared" si="18"/>
        <v/>
      </c>
      <c r="BL7" s="9" t="str">
        <f t="shared" si="19"/>
        <v/>
      </c>
    </row>
    <row r="8" spans="1:64" ht="24" customHeight="1" thickBot="1" x14ac:dyDescent="0.2">
      <c r="A8" s="2" t="s">
        <v>86</v>
      </c>
      <c r="B8" t="str">
        <f t="shared" ca="1" si="0"/>
        <v/>
      </c>
      <c r="C8" t="str">
        <f t="shared" si="1"/>
        <v/>
      </c>
      <c r="D8" t="str">
        <f t="shared" si="2"/>
        <v>一般</v>
      </c>
      <c r="E8" t="s">
        <v>65</v>
      </c>
      <c r="F8" t="str" cm="1">
        <f t="array" aca="1" ref="F8" ca="1">INDIRECT("Y"&amp;ROW(X18))&amp;""</f>
        <v/>
      </c>
      <c r="G8" t="str" cm="1">
        <f t="array" aca="1" ref="G8" ca="1">INDIRECT("Z"&amp;ROW(X18))&amp;""</f>
        <v/>
      </c>
      <c r="H8" t="str" cm="1">
        <f t="array" aca="1" ref="H8" ca="1">INDIRECT("AK"&amp;ROW(X18))&amp;""</f>
        <v/>
      </c>
      <c r="I8" t="str" cm="1">
        <f t="array" aca="1" ref="I8" ca="1">INDIRECT("AB"&amp;ROW(X18))&amp;""</f>
        <v/>
      </c>
      <c r="J8" t="str" cm="1">
        <f t="array" aca="1" ref="J8" ca="1">INDIRECT("AD"&amp;ROW(X18))&amp;""</f>
        <v/>
      </c>
      <c r="K8" t="str" cm="1">
        <f t="array" aca="1" ref="K8" ca="1">INDIRECT("AE"&amp;ROW(X18))&amp;""</f>
        <v/>
      </c>
      <c r="L8" t="str" cm="1">
        <f t="array" aca="1" ref="L8" ca="1">INDIRECT("AF"&amp;ROW(X18))&amp;""</f>
        <v/>
      </c>
      <c r="N8" s="19" t="str">
        <f>Z128</f>
        <v/>
      </c>
      <c r="O8" s="2" t="str">
        <f t="shared" si="3"/>
        <v/>
      </c>
      <c r="P8" s="2" t="str" cm="1">
        <f t="array" aca="1" ref="P8" ca="1">INDIRECT("Z"&amp;ROW(Z130))&amp;""</f>
        <v/>
      </c>
      <c r="Q8" s="2" t="str" cm="1">
        <f t="array" aca="1" ref="Q8" ca="1">INDIRECT("AC"&amp;ROW(AC130))&amp;""</f>
        <v/>
      </c>
      <c r="R8" s="2" t="str" cm="1">
        <f t="array" aca="1" ref="R8" ca="1">INDIRECT("AD"&amp;ROW(AD130))&amp;""</f>
        <v/>
      </c>
      <c r="S8" s="2" t="str" cm="1">
        <f t="array" aca="1" ref="S8" ca="1">INDIRECT("AE"&amp;ROW(AE130))&amp;""</f>
        <v/>
      </c>
      <c r="T8" s="2" t="str" cm="1">
        <f t="array" aca="1" ref="T8" ca="1">INDIRECT("AF"&amp;ROW(AF130))&amp;""</f>
        <v/>
      </c>
      <c r="U8" s="2" t="str" cm="1">
        <f t="array" aca="1" ref="U8" ca="1">INDIRECT("AG"&amp;ROW(AG130))&amp;""</f>
        <v/>
      </c>
      <c r="V8" s="2" t="str" cm="1">
        <f t="array" aca="1" ref="V8" ca="1">INDIRECT("AH"&amp;ROW(AH130))&amp;""</f>
        <v/>
      </c>
      <c r="W8" s="2" t="s">
        <v>86</v>
      </c>
      <c r="AE8" s="87" t="s">
        <v>55</v>
      </c>
      <c r="AF8" s="26"/>
      <c r="AG8" s="26"/>
      <c r="AH8" s="27"/>
      <c r="AI8" s="24"/>
      <c r="AJ8" s="24"/>
      <c r="AK8" s="24"/>
      <c r="AU8" s="8">
        <v>7</v>
      </c>
      <c r="AV8" s="9" t="str">
        <f t="shared" ca="1" si="4"/>
        <v/>
      </c>
      <c r="AW8" s="9" t="str">
        <f t="shared" ca="1" si="5"/>
        <v/>
      </c>
      <c r="AX8" s="9" t="str">
        <f t="shared" ca="1" si="6"/>
        <v/>
      </c>
      <c r="AY8" s="9" t="str">
        <f t="shared" ca="1" si="7"/>
        <v/>
      </c>
      <c r="AZ8" s="9" t="str">
        <f t="shared" ca="1" si="8"/>
        <v/>
      </c>
      <c r="BA8" s="9" t="str">
        <f t="shared" ca="1" si="9"/>
        <v/>
      </c>
      <c r="BB8" s="9" t="str">
        <f t="shared" ca="1" si="10"/>
        <v/>
      </c>
      <c r="BC8" s="9" t="str">
        <f t="shared" ca="1" si="11"/>
        <v/>
      </c>
      <c r="BD8" s="9" t="str">
        <f t="shared" ca="1" si="12"/>
        <v/>
      </c>
      <c r="BE8" s="9" t="str">
        <f t="shared" ca="1" si="13"/>
        <v/>
      </c>
      <c r="BF8" s="9" t="str">
        <f t="shared" ca="1" si="14"/>
        <v/>
      </c>
      <c r="BH8" s="9" t="e">
        <f t="shared" si="15"/>
        <v>#N/A</v>
      </c>
      <c r="BI8" s="9" t="str">
        <f t="shared" si="16"/>
        <v/>
      </c>
      <c r="BJ8" s="9" t="str">
        <f t="shared" si="17"/>
        <v/>
      </c>
      <c r="BK8" s="9" t="str">
        <f t="shared" si="18"/>
        <v/>
      </c>
      <c r="BL8" s="9" t="str">
        <f t="shared" si="19"/>
        <v/>
      </c>
    </row>
    <row r="9" spans="1:64" ht="24" customHeight="1" thickTop="1" x14ac:dyDescent="0.15">
      <c r="A9" s="2" t="s">
        <v>85</v>
      </c>
      <c r="B9" t="str">
        <f t="shared" ca="1" si="0"/>
        <v/>
      </c>
      <c r="C9" t="str">
        <f t="shared" si="1"/>
        <v/>
      </c>
      <c r="D9" t="str">
        <f t="shared" si="2"/>
        <v>一般</v>
      </c>
      <c r="E9" t="s">
        <v>65</v>
      </c>
      <c r="F9" t="str" cm="1">
        <f t="array" aca="1" ref="F9" ca="1">INDIRECT("Y"&amp;ROW(X19))&amp;""</f>
        <v/>
      </c>
      <c r="G9" t="str" cm="1">
        <f t="array" aca="1" ref="G9" ca="1">INDIRECT("Z"&amp;ROW(X19))&amp;""</f>
        <v/>
      </c>
      <c r="H9" t="str" cm="1">
        <f t="array" aca="1" ref="H9" ca="1">INDIRECT("AK"&amp;ROW(X19))&amp;""</f>
        <v/>
      </c>
      <c r="I9" t="str" cm="1">
        <f t="array" aca="1" ref="I9" ca="1">INDIRECT("AB"&amp;ROW(X19))&amp;""</f>
        <v/>
      </c>
      <c r="J9" t="str" cm="1">
        <f t="array" aca="1" ref="J9" ca="1">INDIRECT("AD"&amp;ROW(X19))&amp;""</f>
        <v/>
      </c>
      <c r="K9" t="str" cm="1">
        <f t="array" aca="1" ref="K9" ca="1">INDIRECT("AE"&amp;ROW(X19))&amp;""</f>
        <v/>
      </c>
      <c r="L9" t="str" cm="1">
        <f t="array" aca="1" ref="L9" ca="1">INDIRECT("AF"&amp;ROW(X19))&amp;""</f>
        <v/>
      </c>
      <c r="N9" s="19" t="str">
        <f>Z128</f>
        <v/>
      </c>
      <c r="O9" s="2" t="str">
        <f t="shared" si="3"/>
        <v/>
      </c>
      <c r="P9" s="2" t="str" cm="1">
        <f t="array" aca="1" ref="P9" ca="1">INDIRECT("Z"&amp;ROW(Z131))&amp;""</f>
        <v/>
      </c>
      <c r="Q9" s="2" t="str" cm="1">
        <f t="array" aca="1" ref="Q9" ca="1">INDIRECT("AC"&amp;ROW(AC131))&amp;""</f>
        <v/>
      </c>
      <c r="R9" s="2" t="str" cm="1">
        <f t="array" aca="1" ref="R9" ca="1">INDIRECT("AD"&amp;ROW(AD131))&amp;""</f>
        <v/>
      </c>
      <c r="S9" s="2" t="str" cm="1">
        <f t="array" aca="1" ref="S9" ca="1">INDIRECT("AE"&amp;ROW(AE131))&amp;""</f>
        <v/>
      </c>
      <c r="T9" s="2" t="str" cm="1">
        <f t="array" aca="1" ref="T9" ca="1">INDIRECT("AF"&amp;ROW(AF131))&amp;""</f>
        <v/>
      </c>
      <c r="U9" s="2" t="str" cm="1">
        <f t="array" aca="1" ref="U9" ca="1">INDIRECT("AG"&amp;ROW(AG131))&amp;""</f>
        <v/>
      </c>
      <c r="V9" s="2" t="str" cm="1">
        <f t="array" aca="1" ref="V9" ca="1">INDIRECT("AH"&amp;ROW(AH131))&amp;""</f>
        <v/>
      </c>
      <c r="W9" s="2" t="s">
        <v>85</v>
      </c>
      <c r="X9" s="71"/>
      <c r="Y9" s="58" t="s">
        <v>6</v>
      </c>
      <c r="Z9" s="79"/>
      <c r="AA9" s="80"/>
      <c r="AB9" s="80"/>
      <c r="AC9" s="81"/>
      <c r="AD9" s="81"/>
      <c r="AE9" s="82"/>
      <c r="AF9" s="80"/>
      <c r="AG9" s="80"/>
      <c r="AH9" s="82"/>
      <c r="AI9" s="83"/>
      <c r="AJ9" s="83"/>
      <c r="AK9" s="78"/>
      <c r="AL9" s="48" t="s">
        <v>63</v>
      </c>
      <c r="AM9" s="37"/>
      <c r="AN9" s="37"/>
      <c r="AO9" s="37"/>
      <c r="AP9" s="51"/>
      <c r="AQ9" s="37"/>
      <c r="AR9" s="51"/>
      <c r="AU9" s="8">
        <v>8</v>
      </c>
      <c r="AV9" s="9" t="str">
        <f t="shared" ca="1" si="4"/>
        <v/>
      </c>
      <c r="AW9" s="9" t="str">
        <f t="shared" ca="1" si="5"/>
        <v/>
      </c>
      <c r="AX9" s="9" t="str">
        <f t="shared" ca="1" si="6"/>
        <v/>
      </c>
      <c r="AY9" s="9" t="str">
        <f t="shared" ca="1" si="7"/>
        <v/>
      </c>
      <c r="AZ9" s="9" t="str">
        <f t="shared" ca="1" si="8"/>
        <v/>
      </c>
      <c r="BA9" s="9" t="str">
        <f t="shared" ca="1" si="9"/>
        <v/>
      </c>
      <c r="BB9" s="9" t="str">
        <f t="shared" ca="1" si="10"/>
        <v/>
      </c>
      <c r="BC9" s="9" t="str">
        <f t="shared" ca="1" si="11"/>
        <v/>
      </c>
      <c r="BD9" s="9" t="str">
        <f t="shared" ca="1" si="12"/>
        <v/>
      </c>
      <c r="BE9" s="9" t="str">
        <f t="shared" ca="1" si="13"/>
        <v/>
      </c>
      <c r="BF9" s="9" t="str">
        <f t="shared" ca="1" si="14"/>
        <v/>
      </c>
      <c r="BH9" s="9" t="e">
        <f t="shared" si="15"/>
        <v>#N/A</v>
      </c>
      <c r="BI9" s="9" t="str">
        <f t="shared" si="16"/>
        <v/>
      </c>
      <c r="BJ9" s="9" t="str">
        <f t="shared" si="17"/>
        <v/>
      </c>
      <c r="BK9" s="9" t="str">
        <f t="shared" si="18"/>
        <v/>
      </c>
      <c r="BL9" s="9" t="str">
        <f t="shared" si="19"/>
        <v/>
      </c>
    </row>
    <row r="10" spans="1:64" ht="24" customHeight="1" x14ac:dyDescent="0.15">
      <c r="A10" s="2" t="s">
        <v>86</v>
      </c>
      <c r="B10" t="str">
        <f t="shared" ca="1" si="0"/>
        <v/>
      </c>
      <c r="C10" t="str">
        <f t="shared" si="1"/>
        <v/>
      </c>
      <c r="D10" t="str">
        <f t="shared" si="2"/>
        <v>一般</v>
      </c>
      <c r="E10" t="s">
        <v>65</v>
      </c>
      <c r="F10" t="str" cm="1">
        <f t="array" aca="1" ref="F10" ca="1">INDIRECT("Y"&amp;ROW(X20))&amp;""</f>
        <v/>
      </c>
      <c r="G10" t="str" cm="1">
        <f t="array" aca="1" ref="G10" ca="1">INDIRECT("Z"&amp;ROW(X20))&amp;""</f>
        <v/>
      </c>
      <c r="H10" t="str" cm="1">
        <f t="array" aca="1" ref="H10" ca="1">INDIRECT("AK"&amp;ROW(X20))&amp;""</f>
        <v/>
      </c>
      <c r="I10" t="str" cm="1">
        <f t="array" aca="1" ref="I10" ca="1">INDIRECT("AB"&amp;ROW(X20))&amp;""</f>
        <v/>
      </c>
      <c r="J10" t="str" cm="1">
        <f t="array" aca="1" ref="J10" ca="1">INDIRECT("AD"&amp;ROW(X20))&amp;""</f>
        <v/>
      </c>
      <c r="K10" t="str" cm="1">
        <f t="array" aca="1" ref="K10" ca="1">INDIRECT("AE"&amp;ROW(X20))&amp;""</f>
        <v/>
      </c>
      <c r="L10" t="str" cm="1">
        <f t="array" aca="1" ref="L10" ca="1">INDIRECT("AF"&amp;ROW(X20))&amp;""</f>
        <v/>
      </c>
      <c r="N10" s="19" t="str">
        <f>Z128</f>
        <v/>
      </c>
      <c r="O10" s="2" t="str">
        <f t="shared" si="3"/>
        <v/>
      </c>
      <c r="P10" s="2" t="str" cm="1">
        <f t="array" aca="1" ref="P10" ca="1">INDIRECT("Z"&amp;ROW(Z132))&amp;""</f>
        <v/>
      </c>
      <c r="Q10" s="2" t="str" cm="1">
        <f t="array" aca="1" ref="Q10" ca="1">INDIRECT("AC"&amp;ROW(AC132))&amp;""</f>
        <v/>
      </c>
      <c r="R10" s="2" t="str" cm="1">
        <f t="array" aca="1" ref="R10" ca="1">INDIRECT("AD"&amp;ROW(AD132))&amp;""</f>
        <v/>
      </c>
      <c r="S10" s="2" t="str" cm="1">
        <f t="array" aca="1" ref="S10" ca="1">INDIRECT("AE"&amp;ROW(AE132))&amp;""</f>
        <v/>
      </c>
      <c r="T10" s="2" t="str" cm="1">
        <f t="array" aca="1" ref="T10" ca="1">INDIRECT("AF"&amp;ROW(AF132))&amp;""</f>
        <v/>
      </c>
      <c r="U10" s="2" t="str" cm="1">
        <f t="array" aca="1" ref="U10" ca="1">INDIRECT("AG"&amp;ROW(AG132))&amp;""</f>
        <v/>
      </c>
      <c r="V10" s="2" t="str" cm="1">
        <f t="array" aca="1" ref="V10" ca="1">INDIRECT("AH"&amp;ROW(AH132))&amp;""</f>
        <v/>
      </c>
      <c r="W10" s="2" t="s">
        <v>86</v>
      </c>
      <c r="X10" s="29"/>
      <c r="Y10" s="29" t="s">
        <v>35</v>
      </c>
      <c r="Z10" s="29" t="s">
        <v>3</v>
      </c>
      <c r="AA10" s="29" t="s">
        <v>36</v>
      </c>
      <c r="AB10" s="29" t="s">
        <v>5</v>
      </c>
      <c r="AC10" s="29" t="s">
        <v>4</v>
      </c>
      <c r="AD10" s="29" t="s">
        <v>56</v>
      </c>
      <c r="AE10" s="30" t="s">
        <v>22</v>
      </c>
      <c r="AF10" s="30" t="s">
        <v>23</v>
      </c>
      <c r="AG10" s="30" t="s">
        <v>27</v>
      </c>
      <c r="AH10" s="30" t="s">
        <v>23</v>
      </c>
      <c r="AI10" s="30" t="s">
        <v>28</v>
      </c>
      <c r="AJ10" s="30" t="s">
        <v>23</v>
      </c>
      <c r="AK10" s="30" t="s">
        <v>62</v>
      </c>
      <c r="AL10" s="7" t="s">
        <v>57</v>
      </c>
      <c r="AM10" s="7" t="s">
        <v>58</v>
      </c>
      <c r="AN10" s="7" t="s">
        <v>59</v>
      </c>
      <c r="AO10" s="7" t="s">
        <v>60</v>
      </c>
      <c r="AP10" s="7" t="s">
        <v>61</v>
      </c>
      <c r="AQ10" s="42" t="s">
        <v>66</v>
      </c>
      <c r="AR10" s="42" t="s">
        <v>67</v>
      </c>
      <c r="AS10" s="42"/>
      <c r="AT10" s="42" t="s">
        <v>88</v>
      </c>
      <c r="AU10" s="8">
        <v>9</v>
      </c>
      <c r="AV10" s="9" t="str">
        <f ca="1">IF(COUNTIF(AL:AL,AU10),INDEX(AT:AT,MATCH(AU10,AL:AL,0)),"")</f>
        <v/>
      </c>
      <c r="AW10" s="9" t="str">
        <f t="shared" ca="1" si="5"/>
        <v/>
      </c>
      <c r="AX10" s="9" t="str">
        <f t="shared" ca="1" si="6"/>
        <v/>
      </c>
      <c r="AY10" s="9" t="str">
        <f t="shared" ca="1" si="7"/>
        <v/>
      </c>
      <c r="AZ10" s="9" t="str">
        <f t="shared" ca="1" si="8"/>
        <v/>
      </c>
      <c r="BA10" s="9" t="str">
        <f t="shared" ca="1" si="9"/>
        <v/>
      </c>
      <c r="BB10" s="9" t="str">
        <f t="shared" ca="1" si="10"/>
        <v/>
      </c>
      <c r="BC10" s="9" t="str">
        <f t="shared" ca="1" si="11"/>
        <v/>
      </c>
      <c r="BD10" s="9" t="str">
        <f t="shared" ca="1" si="12"/>
        <v/>
      </c>
      <c r="BE10" s="9" t="str">
        <f t="shared" ca="1" si="13"/>
        <v/>
      </c>
      <c r="BF10" s="9" t="str">
        <f t="shared" ca="1" si="14"/>
        <v/>
      </c>
      <c r="BH10" s="9" t="e">
        <f t="shared" si="15"/>
        <v>#N/A</v>
      </c>
      <c r="BI10" s="9" t="str">
        <f t="shared" si="16"/>
        <v/>
      </c>
      <c r="BJ10" s="9" t="str">
        <f t="shared" si="17"/>
        <v/>
      </c>
      <c r="BK10" s="9" t="str">
        <f t="shared" si="18"/>
        <v/>
      </c>
      <c r="BL10" s="9" t="str">
        <f t="shared" si="19"/>
        <v/>
      </c>
    </row>
    <row r="11" spans="1:64" ht="24" customHeight="1" x14ac:dyDescent="0.15">
      <c r="A11" s="2" t="s">
        <v>85</v>
      </c>
      <c r="B11" t="str">
        <f t="shared" ca="1" si="0"/>
        <v/>
      </c>
      <c r="C11" t="str">
        <f t="shared" si="1"/>
        <v/>
      </c>
      <c r="D11" t="str">
        <f t="shared" si="2"/>
        <v>一般</v>
      </c>
      <c r="E11" t="s">
        <v>65</v>
      </c>
      <c r="F11" t="str" cm="1">
        <f t="array" aca="1" ref="F11" ca="1">INDIRECT("Y"&amp;ROW(X21))&amp;""</f>
        <v/>
      </c>
      <c r="G11" t="str" cm="1">
        <f t="array" aca="1" ref="G11" ca="1">INDIRECT("Z"&amp;ROW(X21))&amp;""</f>
        <v/>
      </c>
      <c r="H11" t="str" cm="1">
        <f t="array" aca="1" ref="H11" ca="1">INDIRECT("AK"&amp;ROW(X21))&amp;""</f>
        <v/>
      </c>
      <c r="I11" t="str" cm="1">
        <f t="array" aca="1" ref="I11" ca="1">INDIRECT("AB"&amp;ROW(X21))&amp;""</f>
        <v/>
      </c>
      <c r="J11" t="str" cm="1">
        <f t="array" aca="1" ref="J11" ca="1">INDIRECT("AD"&amp;ROW(X21))&amp;""</f>
        <v/>
      </c>
      <c r="K11" t="str" cm="1">
        <f t="array" aca="1" ref="K11" ca="1">INDIRECT("AE"&amp;ROW(X21))&amp;""</f>
        <v/>
      </c>
      <c r="L11" t="str" cm="1">
        <f t="array" aca="1" ref="L11" ca="1">INDIRECT("AF"&amp;ROW(X21))&amp;""</f>
        <v/>
      </c>
      <c r="N11" s="19" t="str">
        <f>Z128</f>
        <v/>
      </c>
      <c r="O11" s="2" t="str">
        <f t="shared" si="3"/>
        <v/>
      </c>
      <c r="P11" s="2" t="str" cm="1">
        <f t="array" aca="1" ref="P11" ca="1">INDIRECT("Z"&amp;ROW(Z133))&amp;""</f>
        <v/>
      </c>
      <c r="Q11" s="2" t="str" cm="1">
        <f t="array" aca="1" ref="Q11" ca="1">INDIRECT("AC"&amp;ROW(AC133))&amp;""</f>
        <v/>
      </c>
      <c r="R11" s="2" t="str" cm="1">
        <f t="array" aca="1" ref="R11" ca="1">INDIRECT("AD"&amp;ROW(AD133))&amp;""</f>
        <v/>
      </c>
      <c r="S11" s="2" t="str" cm="1">
        <f t="array" aca="1" ref="S11" ca="1">INDIRECT("AE"&amp;ROW(AE133))&amp;""</f>
        <v/>
      </c>
      <c r="T11" s="2" t="str" cm="1">
        <f t="array" aca="1" ref="T11" ca="1">INDIRECT("AF"&amp;ROW(AF133))&amp;""</f>
        <v/>
      </c>
      <c r="U11" s="2" t="str" cm="1">
        <f t="array" aca="1" ref="U11" ca="1">INDIRECT("AG"&amp;ROW(AG133))&amp;""</f>
        <v/>
      </c>
      <c r="V11" s="2" t="str" cm="1">
        <f t="array" aca="1" ref="V11" ca="1">INDIRECT("AH"&amp;ROW(AH133))&amp;""</f>
        <v/>
      </c>
      <c r="W11" s="2" t="s">
        <v>85</v>
      </c>
      <c r="X11" s="71">
        <v>1</v>
      </c>
      <c r="Y11" s="73"/>
      <c r="Z11" s="74"/>
      <c r="AA11" s="74"/>
      <c r="AB11" s="67"/>
      <c r="AC11" s="68"/>
      <c r="AD11" s="76"/>
      <c r="AE11" s="88"/>
      <c r="AF11" s="89"/>
      <c r="AG11" s="90"/>
      <c r="AH11" s="89"/>
      <c r="AI11" s="88"/>
      <c r="AJ11" s="89"/>
      <c r="AK11" s="59" t="str">
        <f ca="1">ASC(PHONETIC(INDIRECT("AA"&amp;11)))</f>
        <v/>
      </c>
      <c r="AL11" s="9" t="str" cm="1">
        <f t="array" aca="1" ref="AL11" ca="1">IF(AND(INDIRECT("AB"&amp;11)&gt;=1,INDIRECT("AB"&amp;11)&lt;5),1,"")</f>
        <v/>
      </c>
      <c r="AM11" s="9" t="str" cm="1">
        <f t="array" aca="1" ref="AM11" ca="1">IF(INDIRECT("AB"&amp;11)&gt;4,1,"")</f>
        <v/>
      </c>
      <c r="AN11" s="9"/>
      <c r="AO11" s="9"/>
      <c r="AP11" s="9" t="str" cm="1">
        <f t="array" aca="1" ref="AP11" ca="1">IF(INDIRECT("AB"&amp;11)&gt;4,1,"")</f>
        <v/>
      </c>
      <c r="AQ11" s="9" t="str" cm="1">
        <f t="array" aca="1" ref="AQ11" ca="1">IF(AND(INDIRECT("AB"&amp;11)&gt;=1,INDIRECT("AB"&amp;11)&lt;3),1,"")</f>
        <v/>
      </c>
      <c r="AR11" s="9"/>
      <c r="AS11" s="9" t="str" cm="1">
        <f t="array" aca="1" ref="AS11" ca="1">IF(INDIRECT("Z"&amp;ROW(AS11))&lt;&gt;"",1,"")</f>
        <v/>
      </c>
      <c r="AT11" s="9" t="str" cm="1">
        <f t="array" aca="1" ref="AT11" ca="1">INDIRECT("Y"&amp;11)&amp;INDIRECT("Z"&amp;11)&amp;""</f>
        <v/>
      </c>
      <c r="AU11" s="8">
        <v>10</v>
      </c>
      <c r="AV11" s="9" t="str">
        <f t="shared" ca="1" si="4"/>
        <v/>
      </c>
      <c r="AW11" s="9" t="str">
        <f t="shared" ca="1" si="5"/>
        <v/>
      </c>
      <c r="AX11" s="9" t="str">
        <f t="shared" ca="1" si="6"/>
        <v/>
      </c>
      <c r="AY11" s="9" t="str">
        <f t="shared" ca="1" si="7"/>
        <v/>
      </c>
      <c r="AZ11" s="9" t="str">
        <f t="shared" ca="1" si="8"/>
        <v/>
      </c>
      <c r="BA11" s="9" t="str">
        <f t="shared" ca="1" si="9"/>
        <v/>
      </c>
      <c r="BB11" s="9" t="str">
        <f t="shared" ca="1" si="10"/>
        <v/>
      </c>
      <c r="BC11" s="9" t="str">
        <f t="shared" ca="1" si="11"/>
        <v/>
      </c>
      <c r="BD11" s="9" t="str">
        <f t="shared" ca="1" si="12"/>
        <v/>
      </c>
      <c r="BE11" s="9" t="str">
        <f t="shared" ca="1" si="13"/>
        <v/>
      </c>
      <c r="BF11" s="9" t="str">
        <f t="shared" ca="1" si="14"/>
        <v/>
      </c>
      <c r="BH11" s="9" t="e">
        <f t="shared" si="15"/>
        <v>#N/A</v>
      </c>
      <c r="BI11" s="9" t="str">
        <f t="shared" si="16"/>
        <v/>
      </c>
      <c r="BJ11" s="9" t="str">
        <f t="shared" si="17"/>
        <v/>
      </c>
      <c r="BK11" s="9" t="str">
        <f t="shared" si="18"/>
        <v/>
      </c>
      <c r="BL11" s="9" t="str">
        <f t="shared" si="19"/>
        <v/>
      </c>
    </row>
    <row r="12" spans="1:64" ht="24" customHeight="1" x14ac:dyDescent="0.15">
      <c r="A12" s="2" t="s">
        <v>86</v>
      </c>
      <c r="B12" t="str">
        <f t="shared" ca="1" si="0"/>
        <v/>
      </c>
      <c r="C12" t="str">
        <f t="shared" si="1"/>
        <v/>
      </c>
      <c r="D12" t="str">
        <f t="shared" si="2"/>
        <v>一般</v>
      </c>
      <c r="E12" t="s">
        <v>65</v>
      </c>
      <c r="F12" t="str" cm="1">
        <f t="array" aca="1" ref="F12" ca="1">INDIRECT("Y"&amp;ROW(X22))&amp;""</f>
        <v/>
      </c>
      <c r="G12" t="str" cm="1">
        <f t="array" aca="1" ref="G12" ca="1">INDIRECT("Z"&amp;ROW(X22))&amp;""</f>
        <v/>
      </c>
      <c r="H12" t="str" cm="1">
        <f t="array" aca="1" ref="H12" ca="1">INDIRECT("AK"&amp;ROW(X22))&amp;""</f>
        <v/>
      </c>
      <c r="I12" t="str" cm="1">
        <f t="array" aca="1" ref="I12" ca="1">INDIRECT("AB"&amp;ROW(X22))&amp;""</f>
        <v/>
      </c>
      <c r="J12" t="str" cm="1">
        <f t="array" aca="1" ref="J12" ca="1">INDIRECT("AD"&amp;ROW(X22))&amp;""</f>
        <v/>
      </c>
      <c r="K12" t="str" cm="1">
        <f t="array" aca="1" ref="K12" ca="1">INDIRECT("AE"&amp;ROW(X22))&amp;""</f>
        <v/>
      </c>
      <c r="L12" t="str" cm="1">
        <f t="array" aca="1" ref="L12" ca="1">INDIRECT("AF"&amp;ROW(X22))&amp;""</f>
        <v/>
      </c>
      <c r="N12" s="19" t="str">
        <f>Z128</f>
        <v/>
      </c>
      <c r="O12" s="2" t="str">
        <f t="shared" si="3"/>
        <v/>
      </c>
      <c r="P12" s="2" t="str" cm="1">
        <f t="array" aca="1" ref="P12" ca="1">INDIRECT("Z"&amp;ROW(Z134))&amp;""</f>
        <v/>
      </c>
      <c r="Q12" s="2" t="str" cm="1">
        <f t="array" aca="1" ref="Q12" ca="1">INDIRECT("AC"&amp;ROW(AC134))&amp;""</f>
        <v/>
      </c>
      <c r="R12" s="2" t="str" cm="1">
        <f t="array" aca="1" ref="R12" ca="1">INDIRECT("AD"&amp;ROW(AD134))&amp;""</f>
        <v/>
      </c>
      <c r="S12" s="2" t="str" cm="1">
        <f t="array" aca="1" ref="S12" ca="1">INDIRECT("AE"&amp;ROW(AE134))&amp;""</f>
        <v/>
      </c>
      <c r="T12" s="2" t="str" cm="1">
        <f t="array" aca="1" ref="T12" ca="1">INDIRECT("AF"&amp;ROW(AF134))&amp;""</f>
        <v/>
      </c>
      <c r="U12" s="2" t="str" cm="1">
        <f t="array" aca="1" ref="U12" ca="1">INDIRECT("AG"&amp;ROW(AG134))&amp;""</f>
        <v/>
      </c>
      <c r="V12" s="2" t="str" cm="1">
        <f t="array" aca="1" ref="V12" ca="1">INDIRECT("AH"&amp;ROW(AH134))&amp;""</f>
        <v/>
      </c>
      <c r="W12" s="2" t="s">
        <v>86</v>
      </c>
      <c r="X12" s="71">
        <v>2</v>
      </c>
      <c r="Y12" s="73"/>
      <c r="Z12" s="74"/>
      <c r="AA12" s="74"/>
      <c r="AB12" s="67"/>
      <c r="AC12" s="68"/>
      <c r="AD12" s="76"/>
      <c r="AE12" s="88"/>
      <c r="AF12" s="89"/>
      <c r="AG12" s="90"/>
      <c r="AH12" s="89"/>
      <c r="AI12" s="88"/>
      <c r="AJ12" s="89"/>
      <c r="AK12" s="59" t="str">
        <f ca="1">ASC(PHONETIC(INDIRECT("AA"&amp;12)))</f>
        <v/>
      </c>
      <c r="AL12" s="9" t="str" cm="1">
        <f t="array" aca="1" ref="AL12" ca="1">IF(AND(INDIRECT("AB"&amp;12)&gt;=1,INDIRECT("AB"&amp;12)&lt;5),MAX($AL$11:AL11)+1,"")</f>
        <v/>
      </c>
      <c r="AM12" s="9" t="str" cm="1">
        <f t="array" aca="1" ref="AM12" ca="1">IF(AND(INDIRECT("AB"&amp;12)&gt;4),MAX($AM$11:AM11)+1,"")</f>
        <v/>
      </c>
      <c r="AN12" s="9"/>
      <c r="AO12" s="9"/>
      <c r="AP12" s="9" t="str" cm="1">
        <f t="array" aca="1" ref="AP12" ca="1">IF(AND(INDIRECT("AB"&amp;12)&gt;4),MAX($AP$11:AP11)+1,"")</f>
        <v/>
      </c>
      <c r="AQ12" s="9" t="str" cm="1">
        <f t="array" aca="1" ref="AQ12" ca="1">IF(AND(INDIRECT("AB"&amp;12)&gt;=1,INDIRECT("AB"&amp;12)&lt;3),MAX($AQ$11:AQ11)+1,"")</f>
        <v/>
      </c>
      <c r="AR12" s="9"/>
      <c r="AS12" s="9" t="str" cm="1">
        <f t="array" aca="1" ref="AS12" ca="1">IF(INDIRECT("Z"&amp;ROW(AS12))&lt;&gt;"",MAX($AS$11:AS11)+1,"")</f>
        <v/>
      </c>
      <c r="AT12" s="9" t="str" cm="1">
        <f t="array" aca="1" ref="AT12" ca="1">INDIRECT("Y"&amp;12)&amp;INDIRECT("Z"&amp;12)&amp;""</f>
        <v/>
      </c>
      <c r="AU12" s="8">
        <v>11</v>
      </c>
      <c r="AV12" s="9" t="str">
        <f t="shared" ca="1" si="4"/>
        <v/>
      </c>
      <c r="AW12" s="9" t="str">
        <f t="shared" ca="1" si="5"/>
        <v/>
      </c>
      <c r="AX12" s="9" t="str">
        <f t="shared" ca="1" si="6"/>
        <v/>
      </c>
      <c r="AY12" s="9" t="str">
        <f t="shared" ca="1" si="7"/>
        <v/>
      </c>
      <c r="AZ12" s="9" t="str">
        <f t="shared" ca="1" si="8"/>
        <v/>
      </c>
      <c r="BA12" s="9" t="str">
        <f t="shared" ca="1" si="9"/>
        <v/>
      </c>
      <c r="BB12" s="9" t="str">
        <f t="shared" ca="1" si="10"/>
        <v/>
      </c>
      <c r="BC12" s="9" t="str">
        <f t="shared" ca="1" si="11"/>
        <v/>
      </c>
      <c r="BD12" s="9" t="str">
        <f t="shared" ca="1" si="12"/>
        <v/>
      </c>
      <c r="BE12" s="9" t="str">
        <f t="shared" ca="1" si="13"/>
        <v/>
      </c>
      <c r="BF12" s="9" t="str">
        <f t="shared" ca="1" si="14"/>
        <v/>
      </c>
      <c r="BH12" s="9" t="e">
        <f t="shared" si="15"/>
        <v>#N/A</v>
      </c>
      <c r="BI12" s="9" t="str">
        <f t="shared" si="16"/>
        <v/>
      </c>
      <c r="BJ12" s="9" t="str">
        <f t="shared" si="17"/>
        <v/>
      </c>
      <c r="BK12" s="9" t="str">
        <f t="shared" si="18"/>
        <v/>
      </c>
      <c r="BL12" s="9" t="str">
        <f t="shared" si="19"/>
        <v/>
      </c>
    </row>
    <row r="13" spans="1:64" s="4" customFormat="1" ht="24" customHeight="1" x14ac:dyDescent="0.15">
      <c r="A13" s="2" t="s">
        <v>85</v>
      </c>
      <c r="B13" t="str">
        <f t="shared" ca="1" si="0"/>
        <v/>
      </c>
      <c r="C13" t="str">
        <f t="shared" si="1"/>
        <v/>
      </c>
      <c r="D13" t="str">
        <f t="shared" si="2"/>
        <v>一般</v>
      </c>
      <c r="E13" t="s">
        <v>65</v>
      </c>
      <c r="F13" t="str" cm="1">
        <f t="array" aca="1" ref="F13" ca="1">INDIRECT("Y"&amp;ROW(X23))&amp;""</f>
        <v/>
      </c>
      <c r="G13" t="str" cm="1">
        <f t="array" aca="1" ref="G13" ca="1">INDIRECT("Z"&amp;ROW(X23))&amp;""</f>
        <v/>
      </c>
      <c r="H13" t="str" cm="1">
        <f t="array" aca="1" ref="H13" ca="1">INDIRECT("AK"&amp;ROW(X23))&amp;""</f>
        <v/>
      </c>
      <c r="I13" t="str" cm="1">
        <f t="array" aca="1" ref="I13" ca="1">INDIRECT("AB"&amp;ROW(X23))&amp;""</f>
        <v/>
      </c>
      <c r="J13" t="str" cm="1">
        <f t="array" aca="1" ref="J13" ca="1">INDIRECT("AD"&amp;ROW(X23))&amp;""</f>
        <v/>
      </c>
      <c r="K13" t="str" cm="1">
        <f t="array" aca="1" ref="K13" ca="1">INDIRECT("AE"&amp;ROW(X23))&amp;""</f>
        <v/>
      </c>
      <c r="L13" t="str" cm="1">
        <f t="array" aca="1" ref="L13" ca="1">INDIRECT("AF"&amp;ROW(X23))&amp;""</f>
        <v/>
      </c>
      <c r="N13" s="19" t="str">
        <f>Z136</f>
        <v/>
      </c>
      <c r="O13" s="2" t="str">
        <f t="shared" si="3"/>
        <v/>
      </c>
      <c r="P13" s="2" t="str" cm="1">
        <f t="array" aca="1" ref="P13" ca="1">INDIRECT("Z"&amp;ROW(Z137))&amp;""</f>
        <v/>
      </c>
      <c r="Q13" s="2" t="str" cm="1">
        <f t="array" aca="1" ref="Q13" ca="1">INDIRECT("AC"&amp;ROW(AC137))&amp;""</f>
        <v/>
      </c>
      <c r="R13" s="2" t="str" cm="1">
        <f t="array" aca="1" ref="R13" ca="1">INDIRECT("AD"&amp;ROW(AD137))&amp;""</f>
        <v/>
      </c>
      <c r="S13" s="2" t="str" cm="1">
        <f t="array" aca="1" ref="S13" ca="1">INDIRECT("AE"&amp;ROW(AE137))&amp;""</f>
        <v/>
      </c>
      <c r="T13" s="2" t="str" cm="1">
        <f t="array" aca="1" ref="T13" ca="1">INDIRECT("AF"&amp;ROW(AF137))&amp;""</f>
        <v/>
      </c>
      <c r="U13" s="2" t="str" cm="1">
        <f t="array" aca="1" ref="U13" ca="1">INDIRECT("AG"&amp;ROW(AG137))&amp;""</f>
        <v/>
      </c>
      <c r="V13" s="2" t="str" cm="1">
        <f t="array" aca="1" ref="V13" ca="1">INDIRECT("AH"&amp;ROW(AH137))&amp;""</f>
        <v/>
      </c>
      <c r="W13" s="2" t="s">
        <v>85</v>
      </c>
      <c r="X13" s="71">
        <v>3</v>
      </c>
      <c r="Y13" s="73"/>
      <c r="Z13" s="74"/>
      <c r="AA13" s="74"/>
      <c r="AB13" s="67"/>
      <c r="AC13" s="68"/>
      <c r="AD13" s="76"/>
      <c r="AE13" s="88"/>
      <c r="AF13" s="89"/>
      <c r="AG13" s="90"/>
      <c r="AH13" s="89"/>
      <c r="AI13" s="88"/>
      <c r="AJ13" s="89"/>
      <c r="AK13" s="59" t="str">
        <f ca="1">ASC(PHONETIC(INDIRECT("AA"&amp;13)))</f>
        <v/>
      </c>
      <c r="AL13" s="9" t="str" cm="1">
        <f t="array" aca="1" ref="AL13" ca="1">IF(AND(INDIRECT("AB"&amp;13)&gt;=1,INDIRECT("AB"&amp;13)&lt;5),MAX($AL$11:AL12)+1,"")</f>
        <v/>
      </c>
      <c r="AM13" s="9" t="str" cm="1">
        <f t="array" aca="1" ref="AM13" ca="1">IF(AND(INDIRECT("AB"&amp;13)&gt;4),MAX($AM$11:AM12)+1,"")</f>
        <v/>
      </c>
      <c r="AN13" s="9"/>
      <c r="AO13" s="9"/>
      <c r="AP13" s="9" t="str" cm="1">
        <f t="array" aca="1" ref="AP13" ca="1">IF(AND(INDIRECT("AB"&amp;13)&gt;4),MAX($AP$11:AP12)+1,"")</f>
        <v/>
      </c>
      <c r="AQ13" s="9" t="str" cm="1">
        <f t="array" aca="1" ref="AQ13" ca="1">IF(AND(INDIRECT("AB"&amp;13)&gt;=1,INDIRECT("AB"&amp;13)&lt;3),MAX($AQ$11:AQ12)+1,"")</f>
        <v/>
      </c>
      <c r="AR13" s="9"/>
      <c r="AS13" s="9" t="str" cm="1">
        <f t="array" aca="1" ref="AS13" ca="1">IF(INDIRECT("Z"&amp;ROW(AS13))&lt;&gt;"",MAX($AS$11:AS12)+1,"")</f>
        <v/>
      </c>
      <c r="AT13" s="9" t="str" cm="1">
        <f t="array" aca="1" ref="AT13" ca="1">INDIRECT("Y"&amp;13)&amp;INDIRECT("Z"&amp;13)&amp;""</f>
        <v/>
      </c>
      <c r="AU13" s="8">
        <v>12</v>
      </c>
      <c r="AV13" s="9" t="str">
        <f t="shared" ca="1" si="4"/>
        <v/>
      </c>
      <c r="AW13" s="9" t="str">
        <f t="shared" ca="1" si="5"/>
        <v/>
      </c>
      <c r="AX13" s="9" t="str">
        <f t="shared" ca="1" si="6"/>
        <v/>
      </c>
      <c r="AY13" s="9" t="str">
        <f t="shared" ca="1" si="7"/>
        <v/>
      </c>
      <c r="AZ13" s="9" t="str">
        <f t="shared" ca="1" si="8"/>
        <v/>
      </c>
      <c r="BA13" s="9" t="str">
        <f t="shared" ca="1" si="9"/>
        <v/>
      </c>
      <c r="BB13" s="9" t="str">
        <f t="shared" ca="1" si="10"/>
        <v/>
      </c>
      <c r="BC13" s="9" t="str">
        <f t="shared" ca="1" si="11"/>
        <v/>
      </c>
      <c r="BD13" s="9" t="str">
        <f t="shared" ca="1" si="12"/>
        <v/>
      </c>
      <c r="BE13" s="9" t="str">
        <f t="shared" ca="1" si="13"/>
        <v/>
      </c>
      <c r="BF13" s="9" t="str">
        <f t="shared" ca="1" si="14"/>
        <v/>
      </c>
      <c r="BH13" s="9" t="e">
        <f t="shared" si="15"/>
        <v>#N/A</v>
      </c>
      <c r="BI13" s="9" t="str">
        <f t="shared" si="16"/>
        <v/>
      </c>
      <c r="BJ13" s="9" t="str">
        <f t="shared" si="17"/>
        <v/>
      </c>
      <c r="BK13" s="9" t="str">
        <f t="shared" si="18"/>
        <v/>
      </c>
      <c r="BL13" s="9" t="str">
        <f t="shared" si="19"/>
        <v/>
      </c>
    </row>
    <row r="14" spans="1:64" s="4" customFormat="1" ht="24" customHeight="1" x14ac:dyDescent="0.15">
      <c r="A14" s="2" t="s">
        <v>86</v>
      </c>
      <c r="B14" t="str">
        <f t="shared" ca="1" si="0"/>
        <v/>
      </c>
      <c r="C14" t="str">
        <f t="shared" si="1"/>
        <v/>
      </c>
      <c r="D14" t="str">
        <f t="shared" si="2"/>
        <v>一般</v>
      </c>
      <c r="E14" t="s">
        <v>65</v>
      </c>
      <c r="F14" t="str" cm="1">
        <f t="array" aca="1" ref="F14" ca="1">INDIRECT("Y"&amp;ROW(X24))&amp;""</f>
        <v/>
      </c>
      <c r="G14" t="str" cm="1">
        <f t="array" aca="1" ref="G14" ca="1">INDIRECT("Z"&amp;ROW(X24))&amp;""</f>
        <v/>
      </c>
      <c r="H14" t="str" cm="1">
        <f t="array" aca="1" ref="H14" ca="1">INDIRECT("AK"&amp;ROW(X24))&amp;""</f>
        <v/>
      </c>
      <c r="I14" t="str" cm="1">
        <f t="array" aca="1" ref="I14" ca="1">INDIRECT("AB"&amp;ROW(X24))&amp;""</f>
        <v/>
      </c>
      <c r="J14" t="str" cm="1">
        <f t="array" aca="1" ref="J14" ca="1">INDIRECT("AD"&amp;ROW(X24))&amp;""</f>
        <v/>
      </c>
      <c r="K14" t="str" cm="1">
        <f t="array" aca="1" ref="K14" ca="1">INDIRECT("AE"&amp;ROW(X24))&amp;""</f>
        <v/>
      </c>
      <c r="L14" t="str" cm="1">
        <f t="array" aca="1" ref="L14" ca="1">INDIRECT("AF"&amp;ROW(X24))&amp;""</f>
        <v/>
      </c>
      <c r="N14" s="19" t="str">
        <f>Z136</f>
        <v/>
      </c>
      <c r="O14" s="2" t="str">
        <f t="shared" si="3"/>
        <v/>
      </c>
      <c r="P14" s="2" t="str" cm="1">
        <f t="array" aca="1" ref="P14" ca="1">INDIRECT("Z"&amp;ROW(Z138))&amp;""</f>
        <v/>
      </c>
      <c r="Q14" s="2" t="str" cm="1">
        <f t="array" aca="1" ref="Q14" ca="1">INDIRECT("AC"&amp;ROW(AC138))&amp;""</f>
        <v/>
      </c>
      <c r="R14" s="2" t="str" cm="1">
        <f t="array" aca="1" ref="R14" ca="1">INDIRECT("AD"&amp;ROW(AD138))&amp;""</f>
        <v/>
      </c>
      <c r="S14" s="2" t="str" cm="1">
        <f t="array" aca="1" ref="S14" ca="1">INDIRECT("AE"&amp;ROW(AE138))&amp;""</f>
        <v/>
      </c>
      <c r="T14" s="2" t="str" cm="1">
        <f t="array" aca="1" ref="T14" ca="1">INDIRECT("AF"&amp;ROW(AF138))&amp;""</f>
        <v/>
      </c>
      <c r="U14" s="2" t="str" cm="1">
        <f t="array" aca="1" ref="U14" ca="1">INDIRECT("AG"&amp;ROW(AG138))&amp;""</f>
        <v/>
      </c>
      <c r="V14" s="2" t="str" cm="1">
        <f t="array" aca="1" ref="V14" ca="1">INDIRECT("AH"&amp;ROW(AH138))&amp;""</f>
        <v/>
      </c>
      <c r="W14" s="2" t="s">
        <v>86</v>
      </c>
      <c r="X14" s="71">
        <v>4</v>
      </c>
      <c r="Y14" s="73"/>
      <c r="Z14" s="74"/>
      <c r="AA14" s="74"/>
      <c r="AB14" s="67"/>
      <c r="AC14" s="68"/>
      <c r="AD14" s="76"/>
      <c r="AE14" s="88"/>
      <c r="AF14" s="89"/>
      <c r="AG14" s="90"/>
      <c r="AH14" s="89"/>
      <c r="AI14" s="88"/>
      <c r="AJ14" s="89"/>
      <c r="AK14" s="59" t="str">
        <f ca="1">ASC(PHONETIC(INDIRECT("AA"&amp;14)))</f>
        <v/>
      </c>
      <c r="AL14" s="9" t="str" cm="1">
        <f t="array" aca="1" ref="AL14" ca="1">IF(AND(INDIRECT("AB"&amp;14)&gt;=1,INDIRECT("AB"&amp;14)&lt;5),MAX($AL$11:AL13)+1,"")</f>
        <v/>
      </c>
      <c r="AM14" s="9" t="str" cm="1">
        <f t="array" aca="1" ref="AM14" ca="1">IF(AND(INDIRECT("AB"&amp;14)&gt;4),MAX($AM$11:AM13)+1,"")</f>
        <v/>
      </c>
      <c r="AN14" s="9"/>
      <c r="AO14" s="9"/>
      <c r="AP14" s="9" t="str" cm="1">
        <f t="array" aca="1" ref="AP14" ca="1">IF(AND(INDIRECT("AB"&amp;14)&gt;4),MAX($AP$11:AP13)+1,"")</f>
        <v/>
      </c>
      <c r="AQ14" s="9" t="str" cm="1">
        <f t="array" aca="1" ref="AQ14" ca="1">IF(AND(INDIRECT("AB"&amp;14)&gt;=1,INDIRECT("AB"&amp;14)&lt;3),MAX($AQ$11:AQ13)+1,"")</f>
        <v/>
      </c>
      <c r="AR14" s="9"/>
      <c r="AS14" s="9" t="str" cm="1">
        <f t="array" aca="1" ref="AS14" ca="1">IF(INDIRECT("Z"&amp;ROW(AS14))&lt;&gt;"",MAX($AS$11:AS13)+1,"")</f>
        <v/>
      </c>
      <c r="AT14" s="9" t="str" cm="1">
        <f t="array" aca="1" ref="AT14" ca="1">INDIRECT("Y"&amp;14)&amp;INDIRECT("Z"&amp;14)&amp;""</f>
        <v/>
      </c>
      <c r="AU14" s="8">
        <v>13</v>
      </c>
      <c r="AV14" s="9" t="str">
        <f t="shared" ca="1" si="4"/>
        <v/>
      </c>
      <c r="AW14" s="9" t="str">
        <f t="shared" ca="1" si="5"/>
        <v/>
      </c>
      <c r="AX14" s="9" t="str">
        <f t="shared" ca="1" si="6"/>
        <v/>
      </c>
      <c r="AY14" s="9" t="str">
        <f t="shared" ca="1" si="7"/>
        <v/>
      </c>
      <c r="AZ14" s="9" t="str">
        <f t="shared" ca="1" si="8"/>
        <v/>
      </c>
      <c r="BA14" s="9" t="str">
        <f t="shared" ca="1" si="9"/>
        <v/>
      </c>
      <c r="BB14" s="9" t="str">
        <f t="shared" ca="1" si="10"/>
        <v/>
      </c>
      <c r="BC14" s="9" t="str">
        <f t="shared" ca="1" si="11"/>
        <v/>
      </c>
      <c r="BD14" s="9" t="str">
        <f t="shared" ca="1" si="12"/>
        <v/>
      </c>
      <c r="BE14" s="9" t="str">
        <f t="shared" ca="1" si="13"/>
        <v/>
      </c>
      <c r="BF14" s="9" t="str">
        <f t="shared" ca="1" si="14"/>
        <v/>
      </c>
      <c r="BH14" s="9" t="e">
        <f t="shared" si="15"/>
        <v>#N/A</v>
      </c>
      <c r="BI14" s="9" t="str">
        <f t="shared" si="16"/>
        <v/>
      </c>
      <c r="BJ14" s="9" t="str">
        <f t="shared" si="17"/>
        <v/>
      </c>
      <c r="BK14" s="9" t="str">
        <f t="shared" si="18"/>
        <v/>
      </c>
      <c r="BL14" s="9" t="str">
        <f t="shared" si="19"/>
        <v/>
      </c>
    </row>
    <row r="15" spans="1:64" ht="24" customHeight="1" x14ac:dyDescent="0.15">
      <c r="A15" s="2" t="s">
        <v>85</v>
      </c>
      <c r="B15" t="str">
        <f t="shared" ca="1" si="0"/>
        <v/>
      </c>
      <c r="C15" t="str">
        <f t="shared" si="1"/>
        <v/>
      </c>
      <c r="D15" t="str">
        <f t="shared" si="2"/>
        <v>一般</v>
      </c>
      <c r="E15" t="s">
        <v>65</v>
      </c>
      <c r="F15" t="str" cm="1">
        <f t="array" aca="1" ref="F15" ca="1">INDIRECT("Y"&amp;ROW(X25))&amp;""</f>
        <v/>
      </c>
      <c r="G15" t="str" cm="1">
        <f t="array" aca="1" ref="G15" ca="1">INDIRECT("Z"&amp;ROW(X25))&amp;""</f>
        <v/>
      </c>
      <c r="H15" t="str" cm="1">
        <f t="array" aca="1" ref="H15" ca="1">INDIRECT("AK"&amp;ROW(X25))&amp;""</f>
        <v/>
      </c>
      <c r="I15" t="str" cm="1">
        <f t="array" aca="1" ref="I15" ca="1">INDIRECT("AB"&amp;ROW(X25))&amp;""</f>
        <v/>
      </c>
      <c r="J15" t="str" cm="1">
        <f t="array" aca="1" ref="J15" ca="1">INDIRECT("AD"&amp;ROW(X25))&amp;""</f>
        <v/>
      </c>
      <c r="K15" t="str" cm="1">
        <f t="array" aca="1" ref="K15" ca="1">INDIRECT("AE"&amp;ROW(X25))&amp;""</f>
        <v/>
      </c>
      <c r="L15" t="str" cm="1">
        <f t="array" aca="1" ref="L15" ca="1">INDIRECT("AF"&amp;ROW(X25))&amp;""</f>
        <v/>
      </c>
      <c r="N15" s="19" t="str">
        <f>Z136</f>
        <v/>
      </c>
      <c r="O15" s="2" t="str">
        <f t="shared" si="3"/>
        <v/>
      </c>
      <c r="P15" s="2" t="str" cm="1">
        <f t="array" aca="1" ref="P15" ca="1">INDIRECT("Z"&amp;ROW(Z139))&amp;""</f>
        <v/>
      </c>
      <c r="Q15" s="2" t="str" cm="1">
        <f t="array" aca="1" ref="Q15" ca="1">INDIRECT("AC"&amp;ROW(AC139))&amp;""</f>
        <v/>
      </c>
      <c r="R15" s="2" t="str" cm="1">
        <f t="array" aca="1" ref="R15" ca="1">INDIRECT("AD"&amp;ROW(AD139))&amp;""</f>
        <v/>
      </c>
      <c r="S15" s="2" t="str" cm="1">
        <f t="array" aca="1" ref="S15" ca="1">INDIRECT("AE"&amp;ROW(AE139))&amp;""</f>
        <v/>
      </c>
      <c r="T15" s="2" t="str" cm="1">
        <f t="array" aca="1" ref="T15" ca="1">INDIRECT("AF"&amp;ROW(AF139))&amp;""</f>
        <v/>
      </c>
      <c r="U15" s="2" t="str" cm="1">
        <f t="array" aca="1" ref="U15" ca="1">INDIRECT("AG"&amp;ROW(AG139))&amp;""</f>
        <v/>
      </c>
      <c r="V15" s="2" t="str" cm="1">
        <f t="array" aca="1" ref="V15" ca="1">INDIRECT("AH"&amp;ROW(AH139))&amp;""</f>
        <v/>
      </c>
      <c r="W15" s="2" t="s">
        <v>85</v>
      </c>
      <c r="X15" s="71">
        <v>5</v>
      </c>
      <c r="Y15" s="73"/>
      <c r="Z15" s="74"/>
      <c r="AA15" s="74"/>
      <c r="AB15" s="67"/>
      <c r="AC15" s="68"/>
      <c r="AD15" s="76"/>
      <c r="AE15" s="88"/>
      <c r="AF15" s="89"/>
      <c r="AG15" s="90"/>
      <c r="AH15" s="89"/>
      <c r="AI15" s="88"/>
      <c r="AJ15" s="89"/>
      <c r="AK15" s="59" t="str">
        <f ca="1">ASC(PHONETIC(INDIRECT("AA"&amp;15)))</f>
        <v/>
      </c>
      <c r="AL15" s="9" t="str" cm="1">
        <f t="array" aca="1" ref="AL15" ca="1">IF(AND(INDIRECT("AB"&amp;15)&gt;=1,INDIRECT("AB"&amp;15)&lt;5),MAX($AL$11:AL14)+1,"")</f>
        <v/>
      </c>
      <c r="AM15" s="9" t="str" cm="1">
        <f t="array" aca="1" ref="AM15" ca="1">IF(AND(INDIRECT("AB"&amp;15)&gt;4),MAX($AM$11:AM14)+1,"")</f>
        <v/>
      </c>
      <c r="AN15" s="9"/>
      <c r="AO15" s="9"/>
      <c r="AP15" s="9" t="str" cm="1">
        <f t="array" aca="1" ref="AP15" ca="1">IF(AND(INDIRECT("AB"&amp;15)&gt;4),MAX($AP$11:AP14)+1,"")</f>
        <v/>
      </c>
      <c r="AQ15" s="9" t="str" cm="1">
        <f t="array" aca="1" ref="AQ15" ca="1">IF(AND(INDIRECT("AB"&amp;15)&gt;=1,INDIRECT("AB"&amp;15)&lt;3),MAX($AQ$11:AQ14)+1,"")</f>
        <v/>
      </c>
      <c r="AR15" s="9"/>
      <c r="AS15" s="9" t="str" cm="1">
        <f t="array" aca="1" ref="AS15" ca="1">IF(INDIRECT("Z"&amp;ROW(AS15))&lt;&gt;"",MAX($AS$11:AS14)+1,"")</f>
        <v/>
      </c>
      <c r="AT15" s="9" t="str" cm="1">
        <f t="array" aca="1" ref="AT15" ca="1">INDIRECT("Y"&amp;15)&amp;INDIRECT("Z"&amp;15)&amp;""</f>
        <v/>
      </c>
      <c r="AU15" s="8">
        <v>14</v>
      </c>
      <c r="AV15" s="9" t="str">
        <f t="shared" ca="1" si="4"/>
        <v/>
      </c>
      <c r="AW15" s="9" t="str">
        <f t="shared" ca="1" si="5"/>
        <v/>
      </c>
      <c r="AX15" s="9" t="str">
        <f t="shared" ca="1" si="6"/>
        <v/>
      </c>
      <c r="AY15" s="9" t="str">
        <f t="shared" ca="1" si="7"/>
        <v/>
      </c>
      <c r="AZ15" s="9" t="str">
        <f t="shared" ca="1" si="8"/>
        <v/>
      </c>
      <c r="BA15" s="9" t="str">
        <f t="shared" ca="1" si="9"/>
        <v/>
      </c>
      <c r="BB15" s="9" t="str">
        <f t="shared" ca="1" si="10"/>
        <v/>
      </c>
      <c r="BC15" s="9" t="str">
        <f t="shared" ca="1" si="11"/>
        <v/>
      </c>
      <c r="BD15" s="9" t="str">
        <f t="shared" ca="1" si="12"/>
        <v/>
      </c>
      <c r="BE15" s="9" t="str">
        <f t="shared" ca="1" si="13"/>
        <v/>
      </c>
      <c r="BF15" s="9" t="str">
        <f t="shared" ca="1" si="14"/>
        <v/>
      </c>
      <c r="BH15" s="9" t="e">
        <f t="shared" si="15"/>
        <v>#N/A</v>
      </c>
      <c r="BI15" s="9" t="str">
        <f t="shared" si="16"/>
        <v/>
      </c>
      <c r="BJ15" s="9" t="str">
        <f t="shared" si="17"/>
        <v/>
      </c>
      <c r="BK15" s="9" t="str">
        <f t="shared" si="18"/>
        <v/>
      </c>
      <c r="BL15" s="9" t="str">
        <f t="shared" si="19"/>
        <v/>
      </c>
    </row>
    <row r="16" spans="1:64" ht="24" customHeight="1" x14ac:dyDescent="0.15">
      <c r="A16" s="2" t="s">
        <v>86</v>
      </c>
      <c r="B16" t="str">
        <f t="shared" ca="1" si="0"/>
        <v/>
      </c>
      <c r="C16" t="str">
        <f t="shared" si="1"/>
        <v/>
      </c>
      <c r="D16" t="str">
        <f t="shared" si="2"/>
        <v>一般</v>
      </c>
      <c r="E16" t="s">
        <v>65</v>
      </c>
      <c r="F16" t="str" cm="1">
        <f t="array" aca="1" ref="F16" ca="1">INDIRECT("Y"&amp;ROW(X26))&amp;""</f>
        <v/>
      </c>
      <c r="G16" t="str" cm="1">
        <f t="array" aca="1" ref="G16" ca="1">INDIRECT("Z"&amp;ROW(X26))&amp;""</f>
        <v/>
      </c>
      <c r="H16" t="str" cm="1">
        <f t="array" aca="1" ref="H16" ca="1">INDIRECT("AK"&amp;ROW(X26))&amp;""</f>
        <v/>
      </c>
      <c r="I16" t="str" cm="1">
        <f t="array" aca="1" ref="I16" ca="1">INDIRECT("AB"&amp;ROW(X26))&amp;""</f>
        <v/>
      </c>
      <c r="J16" t="str" cm="1">
        <f t="array" aca="1" ref="J16" ca="1">INDIRECT("AD"&amp;ROW(X26))&amp;""</f>
        <v/>
      </c>
      <c r="K16" t="str" cm="1">
        <f t="array" aca="1" ref="K16" ca="1">INDIRECT("AE"&amp;ROW(X26))&amp;""</f>
        <v/>
      </c>
      <c r="L16" t="str" cm="1">
        <f t="array" aca="1" ref="L16" ca="1">INDIRECT("AF"&amp;ROW(X26))&amp;""</f>
        <v/>
      </c>
      <c r="N16" s="19" t="str">
        <f>Z136</f>
        <v/>
      </c>
      <c r="O16" s="2" t="str">
        <f t="shared" si="3"/>
        <v/>
      </c>
      <c r="P16" s="2" t="str" cm="1">
        <f t="array" aca="1" ref="P16" ca="1">INDIRECT("Z"&amp;ROW(Z140))&amp;""</f>
        <v/>
      </c>
      <c r="Q16" s="2" t="str" cm="1">
        <f t="array" aca="1" ref="Q16" ca="1">INDIRECT("AC"&amp;ROW(AC140))&amp;""</f>
        <v/>
      </c>
      <c r="R16" s="2" t="str" cm="1">
        <f t="array" aca="1" ref="R16" ca="1">INDIRECT("AD"&amp;ROW(AD140))&amp;""</f>
        <v/>
      </c>
      <c r="S16" s="2" t="str" cm="1">
        <f t="array" aca="1" ref="S16" ca="1">INDIRECT("AE"&amp;ROW(AE140))&amp;""</f>
        <v/>
      </c>
      <c r="T16" s="2" t="str" cm="1">
        <f t="array" aca="1" ref="T16" ca="1">INDIRECT("AF"&amp;ROW(AF140))&amp;""</f>
        <v/>
      </c>
      <c r="U16" s="2" t="str" cm="1">
        <f t="array" aca="1" ref="U16" ca="1">INDIRECT("AG"&amp;ROW(AG140))&amp;""</f>
        <v/>
      </c>
      <c r="V16" s="2" t="str" cm="1">
        <f t="array" aca="1" ref="V16" ca="1">INDIRECT("AH"&amp;ROW(AH140))&amp;""</f>
        <v/>
      </c>
      <c r="W16" s="2" t="s">
        <v>86</v>
      </c>
      <c r="X16" s="71">
        <v>6</v>
      </c>
      <c r="Y16" s="73"/>
      <c r="Z16" s="74"/>
      <c r="AA16" s="74"/>
      <c r="AB16" s="67"/>
      <c r="AC16" s="68"/>
      <c r="AD16" s="76"/>
      <c r="AE16" s="88"/>
      <c r="AF16" s="89"/>
      <c r="AG16" s="90"/>
      <c r="AH16" s="89"/>
      <c r="AI16" s="88"/>
      <c r="AJ16" s="89"/>
      <c r="AK16" s="59" t="str">
        <f ca="1">ASC(PHONETIC(INDIRECT("AA"&amp;16)))</f>
        <v/>
      </c>
      <c r="AL16" s="9" t="str" cm="1">
        <f t="array" aca="1" ref="AL16" ca="1">IF(AND(INDIRECT("AB"&amp;16)&gt;=1,INDIRECT("AB"&amp;16)&lt;5),MAX($AL$11:AL15)+1,"")</f>
        <v/>
      </c>
      <c r="AM16" s="9" t="str" cm="1">
        <f t="array" aca="1" ref="AM16" ca="1">IF(AND(INDIRECT("AB"&amp;16)&gt;4),MAX($AM$11:AM15)+1,"")</f>
        <v/>
      </c>
      <c r="AN16" s="9"/>
      <c r="AO16" s="9"/>
      <c r="AP16" s="9" t="str" cm="1">
        <f t="array" aca="1" ref="AP16" ca="1">IF(AND(INDIRECT("AB"&amp;16)&gt;4),MAX($AP$11:AP15)+1,"")</f>
        <v/>
      </c>
      <c r="AQ16" s="9" t="str" cm="1">
        <f t="array" aca="1" ref="AQ16" ca="1">IF(AND(INDIRECT("AB"&amp;16)&gt;=1,INDIRECT("AB"&amp;16)&lt;3),MAX($AQ$11:AQ15)+1,"")</f>
        <v/>
      </c>
      <c r="AR16" s="9"/>
      <c r="AS16" s="9" t="str" cm="1">
        <f t="array" aca="1" ref="AS16" ca="1">IF(INDIRECT("Z"&amp;ROW(AS16))&lt;&gt;"",MAX($AS$11:AS15)+1,"")</f>
        <v/>
      </c>
      <c r="AT16" s="9" t="str" cm="1">
        <f t="array" aca="1" ref="AT16" ca="1">INDIRECT("Y"&amp;16)&amp;INDIRECT("Z"&amp;16)&amp;""</f>
        <v/>
      </c>
      <c r="AU16" s="8">
        <v>15</v>
      </c>
      <c r="AV16" s="9" t="str">
        <f t="shared" ca="1" si="4"/>
        <v/>
      </c>
      <c r="AW16" s="9" t="str">
        <f t="shared" ca="1" si="5"/>
        <v/>
      </c>
      <c r="AX16" s="9" t="str">
        <f t="shared" ca="1" si="6"/>
        <v/>
      </c>
      <c r="AY16" s="9" t="str">
        <f t="shared" ca="1" si="7"/>
        <v/>
      </c>
      <c r="AZ16" s="9" t="str">
        <f t="shared" ca="1" si="8"/>
        <v/>
      </c>
      <c r="BA16" s="9" t="str">
        <f t="shared" ca="1" si="9"/>
        <v/>
      </c>
      <c r="BB16" s="9" t="str">
        <f t="shared" ca="1" si="10"/>
        <v/>
      </c>
      <c r="BC16" s="9" t="str">
        <f t="shared" ca="1" si="11"/>
        <v/>
      </c>
      <c r="BD16" s="9" t="str">
        <f t="shared" ca="1" si="12"/>
        <v/>
      </c>
      <c r="BE16" s="9" t="str">
        <f t="shared" ca="1" si="13"/>
        <v/>
      </c>
      <c r="BF16" s="9" t="str">
        <f t="shared" ca="1" si="14"/>
        <v/>
      </c>
      <c r="BH16" s="9" t="e">
        <f t="shared" si="15"/>
        <v>#N/A</v>
      </c>
      <c r="BI16" s="9" t="str">
        <f t="shared" si="16"/>
        <v/>
      </c>
      <c r="BJ16" s="9" t="str">
        <f t="shared" si="17"/>
        <v/>
      </c>
      <c r="BK16" s="9" t="str">
        <f t="shared" si="18"/>
        <v/>
      </c>
      <c r="BL16" s="9" t="str">
        <f t="shared" si="19"/>
        <v/>
      </c>
    </row>
    <row r="17" spans="1:64" ht="24" customHeight="1" x14ac:dyDescent="0.15">
      <c r="A17" s="2" t="s">
        <v>85</v>
      </c>
      <c r="B17" t="str">
        <f t="shared" ca="1" si="0"/>
        <v/>
      </c>
      <c r="C17" t="str">
        <f t="shared" si="1"/>
        <v/>
      </c>
      <c r="D17" t="str">
        <f t="shared" si="2"/>
        <v>一般</v>
      </c>
      <c r="E17" t="s">
        <v>65</v>
      </c>
      <c r="F17" t="str" cm="1">
        <f t="array" aca="1" ref="F17" ca="1">INDIRECT("Y"&amp;ROW(X27))&amp;""</f>
        <v/>
      </c>
      <c r="G17" t="str" cm="1">
        <f t="array" aca="1" ref="G17" ca="1">INDIRECT("Z"&amp;ROW(X27))&amp;""</f>
        <v/>
      </c>
      <c r="H17" t="str" cm="1">
        <f t="array" aca="1" ref="H17" ca="1">INDIRECT("AK"&amp;ROW(X27))&amp;""</f>
        <v/>
      </c>
      <c r="I17" t="str" cm="1">
        <f t="array" aca="1" ref="I17" ca="1">INDIRECT("AB"&amp;ROW(X27))&amp;""</f>
        <v/>
      </c>
      <c r="J17" t="str" cm="1">
        <f t="array" aca="1" ref="J17" ca="1">INDIRECT("AD"&amp;ROW(X27))&amp;""</f>
        <v/>
      </c>
      <c r="K17" t="str" cm="1">
        <f t="array" aca="1" ref="K17" ca="1">INDIRECT("AE"&amp;ROW(X27))&amp;""</f>
        <v/>
      </c>
      <c r="L17" t="str" cm="1">
        <f t="array" aca="1" ref="L17" ca="1">INDIRECT("AF"&amp;ROW(X27))&amp;""</f>
        <v/>
      </c>
      <c r="N17" s="19" t="str">
        <f>Z136</f>
        <v/>
      </c>
      <c r="O17" s="2" t="str">
        <f t="shared" si="3"/>
        <v/>
      </c>
      <c r="P17" s="2" t="str" cm="1">
        <f t="array" aca="1" ref="P17" ca="1">INDIRECT("Z"&amp;ROW(Z141))&amp;""</f>
        <v/>
      </c>
      <c r="Q17" s="2" t="str" cm="1">
        <f t="array" aca="1" ref="Q17" ca="1">INDIRECT("AC"&amp;ROW(AC141))&amp;""</f>
        <v/>
      </c>
      <c r="R17" s="2" t="str" cm="1">
        <f t="array" aca="1" ref="R17" ca="1">INDIRECT("AD"&amp;ROW(AD141))&amp;""</f>
        <v/>
      </c>
      <c r="S17" s="2" t="str" cm="1">
        <f t="array" aca="1" ref="S17" ca="1">INDIRECT("AE"&amp;ROW(AE141))&amp;""</f>
        <v/>
      </c>
      <c r="T17" s="2" t="str" cm="1">
        <f t="array" aca="1" ref="T17" ca="1">INDIRECT("AF"&amp;ROW(AF141))&amp;""</f>
        <v/>
      </c>
      <c r="U17" s="2" t="str" cm="1">
        <f t="array" aca="1" ref="U17" ca="1">INDIRECT("AG"&amp;ROW(AG141))&amp;""</f>
        <v/>
      </c>
      <c r="V17" s="2" t="str" cm="1">
        <f t="array" aca="1" ref="V17" ca="1">INDIRECT("AH"&amp;ROW(AH141))&amp;""</f>
        <v/>
      </c>
      <c r="W17" s="2" t="s">
        <v>85</v>
      </c>
      <c r="X17" s="71">
        <v>7</v>
      </c>
      <c r="Y17" s="73"/>
      <c r="Z17" s="74"/>
      <c r="AA17" s="74"/>
      <c r="AB17" s="67"/>
      <c r="AC17" s="68"/>
      <c r="AD17" s="76"/>
      <c r="AE17" s="88"/>
      <c r="AF17" s="89"/>
      <c r="AG17" s="90"/>
      <c r="AH17" s="89"/>
      <c r="AI17" s="88"/>
      <c r="AJ17" s="89"/>
      <c r="AK17" s="59" t="str">
        <f ca="1">ASC(PHONETIC(INDIRECT("AA"&amp;17)))</f>
        <v/>
      </c>
      <c r="AL17" s="9" t="str" cm="1">
        <f t="array" aca="1" ref="AL17" ca="1">IF(AND(INDIRECT("AB"&amp;17)&gt;=1,INDIRECT("AB"&amp;17)&lt;5),MAX($AL$11:AL16)+1,"")</f>
        <v/>
      </c>
      <c r="AM17" s="9" t="str" cm="1">
        <f t="array" aca="1" ref="AM17" ca="1">IF(AND(INDIRECT("AB"&amp;17)&gt;4),MAX($AM$11:AM16)+1,"")</f>
        <v/>
      </c>
      <c r="AN17" s="9"/>
      <c r="AO17" s="9"/>
      <c r="AP17" s="9" t="str" cm="1">
        <f t="array" aca="1" ref="AP17" ca="1">IF(AND(INDIRECT("AB"&amp;17)&gt;4),MAX($AP$11:AP16)+1,"")</f>
        <v/>
      </c>
      <c r="AQ17" s="9" t="str" cm="1">
        <f t="array" aca="1" ref="AQ17" ca="1">IF(AND(INDIRECT("AB"&amp;17)&gt;=1,INDIRECT("AB"&amp;17)&lt;3),MAX($AQ$11:AQ16)+1,"")</f>
        <v/>
      </c>
      <c r="AR17" s="9"/>
      <c r="AS17" s="9" t="str" cm="1">
        <f t="array" aca="1" ref="AS17" ca="1">IF(INDIRECT("Z"&amp;ROW(AS17))&lt;&gt;"",MAX($AS$11:AS16)+1,"")</f>
        <v/>
      </c>
      <c r="AT17" s="9" t="str" cm="1">
        <f t="array" aca="1" ref="AT17" ca="1">INDIRECT("Y"&amp;17)&amp;INDIRECT("Z"&amp;17)&amp;""</f>
        <v/>
      </c>
      <c r="AU17" s="8">
        <v>16</v>
      </c>
      <c r="AV17" s="9" t="str">
        <f t="shared" ca="1" si="4"/>
        <v/>
      </c>
      <c r="AW17" s="9" t="str">
        <f t="shared" ca="1" si="5"/>
        <v/>
      </c>
      <c r="AX17" s="9" t="str">
        <f t="shared" ca="1" si="6"/>
        <v/>
      </c>
      <c r="AY17" s="9" t="str">
        <f t="shared" ca="1" si="7"/>
        <v/>
      </c>
      <c r="AZ17" s="9" t="str">
        <f t="shared" ca="1" si="8"/>
        <v/>
      </c>
      <c r="BA17" s="9" t="str">
        <f t="shared" ca="1" si="9"/>
        <v/>
      </c>
      <c r="BB17" s="9" t="str">
        <f t="shared" ca="1" si="10"/>
        <v/>
      </c>
      <c r="BC17" s="9" t="str">
        <f t="shared" ca="1" si="11"/>
        <v/>
      </c>
      <c r="BD17" s="9" t="str">
        <f t="shared" ca="1" si="12"/>
        <v/>
      </c>
      <c r="BE17" s="9" t="str">
        <f t="shared" ca="1" si="13"/>
        <v/>
      </c>
      <c r="BF17" s="9" t="str">
        <f t="shared" ca="1" si="14"/>
        <v/>
      </c>
      <c r="BH17" s="9" t="e">
        <f t="shared" si="15"/>
        <v>#N/A</v>
      </c>
      <c r="BI17" s="9" t="str">
        <f t="shared" si="16"/>
        <v/>
      </c>
      <c r="BJ17" s="9" t="str">
        <f t="shared" si="17"/>
        <v/>
      </c>
      <c r="BK17" s="9" t="str">
        <f t="shared" si="18"/>
        <v/>
      </c>
      <c r="BL17" s="9" t="str">
        <f t="shared" si="19"/>
        <v/>
      </c>
    </row>
    <row r="18" spans="1:64" ht="24" customHeight="1" x14ac:dyDescent="0.15">
      <c r="A18" s="2" t="s">
        <v>86</v>
      </c>
      <c r="B18" t="str">
        <f t="shared" ca="1" si="0"/>
        <v/>
      </c>
      <c r="C18" t="str">
        <f t="shared" si="1"/>
        <v/>
      </c>
      <c r="D18" t="str">
        <f t="shared" si="2"/>
        <v>一般</v>
      </c>
      <c r="E18" t="s">
        <v>65</v>
      </c>
      <c r="F18" t="str" cm="1">
        <f t="array" aca="1" ref="F18" ca="1">INDIRECT("Y"&amp;ROW(X28))&amp;""</f>
        <v/>
      </c>
      <c r="G18" t="str" cm="1">
        <f t="array" aca="1" ref="G18" ca="1">INDIRECT("Z"&amp;ROW(X28))&amp;""</f>
        <v/>
      </c>
      <c r="H18" t="str" cm="1">
        <f t="array" aca="1" ref="H18" ca="1">INDIRECT("AK"&amp;ROW(X28))&amp;""</f>
        <v/>
      </c>
      <c r="I18" t="str" cm="1">
        <f t="array" aca="1" ref="I18" ca="1">INDIRECT("AB"&amp;ROW(X28))&amp;""</f>
        <v/>
      </c>
      <c r="J18" t="str" cm="1">
        <f t="array" aca="1" ref="J18" ca="1">INDIRECT("AD"&amp;ROW(X28))&amp;""</f>
        <v/>
      </c>
      <c r="K18" t="str" cm="1">
        <f t="array" aca="1" ref="K18" ca="1">INDIRECT("AE"&amp;ROW(X28))&amp;""</f>
        <v/>
      </c>
      <c r="L18" t="str" cm="1">
        <f t="array" aca="1" ref="L18" ca="1">INDIRECT("AF"&amp;ROW(X28))&amp;""</f>
        <v/>
      </c>
      <c r="N18" s="19" t="str">
        <f>Z136</f>
        <v/>
      </c>
      <c r="O18" s="2" t="str">
        <f t="shared" si="3"/>
        <v/>
      </c>
      <c r="P18" s="2" t="str" cm="1">
        <f t="array" aca="1" ref="P18" ca="1">INDIRECT("Z"&amp;ROW(Z142))&amp;""</f>
        <v/>
      </c>
      <c r="Q18" s="2" t="str" cm="1">
        <f t="array" aca="1" ref="Q18" ca="1">INDIRECT("AC"&amp;ROW(AC142))&amp;""</f>
        <v/>
      </c>
      <c r="R18" s="2" t="str" cm="1">
        <f t="array" aca="1" ref="R18" ca="1">INDIRECT("AD"&amp;ROW(AD142))&amp;""</f>
        <v/>
      </c>
      <c r="S18" s="2" t="str" cm="1">
        <f t="array" aca="1" ref="S18" ca="1">INDIRECT("AE"&amp;ROW(AE142))&amp;""</f>
        <v/>
      </c>
      <c r="T18" s="2" t="str" cm="1">
        <f t="array" aca="1" ref="T18" ca="1">INDIRECT("AF"&amp;ROW(AF142))&amp;""</f>
        <v/>
      </c>
      <c r="U18" s="2" t="str" cm="1">
        <f t="array" aca="1" ref="U18" ca="1">INDIRECT("AG"&amp;ROW(AG142))&amp;""</f>
        <v/>
      </c>
      <c r="V18" s="2" t="str" cm="1">
        <f t="array" aca="1" ref="V18" ca="1">INDIRECT("AH"&amp;ROW(AH142))&amp;""</f>
        <v/>
      </c>
      <c r="W18" s="2" t="s">
        <v>86</v>
      </c>
      <c r="X18" s="71">
        <v>8</v>
      </c>
      <c r="Y18" s="73"/>
      <c r="Z18" s="74"/>
      <c r="AA18" s="74"/>
      <c r="AB18" s="67"/>
      <c r="AC18" s="68"/>
      <c r="AD18" s="76"/>
      <c r="AE18" s="88"/>
      <c r="AF18" s="89"/>
      <c r="AG18" s="90"/>
      <c r="AH18" s="89"/>
      <c r="AI18" s="88"/>
      <c r="AJ18" s="89"/>
      <c r="AK18" s="59" t="str">
        <f ca="1">ASC(PHONETIC(INDIRECT("AA"&amp;18)))</f>
        <v/>
      </c>
      <c r="AL18" s="9" t="str" cm="1">
        <f t="array" aca="1" ref="AL18" ca="1">IF(AND(INDIRECT("AB"&amp;18)&gt;=1,INDIRECT("AB"&amp;18)&lt;5),MAX($AL$11:AL17)+1,"")</f>
        <v/>
      </c>
      <c r="AM18" s="9" t="str" cm="1">
        <f t="array" aca="1" ref="AM18" ca="1">IF(AND(INDIRECT("AB"&amp;18)&gt;4),MAX($AM$11:AM17)+1,"")</f>
        <v/>
      </c>
      <c r="AN18" s="9"/>
      <c r="AO18" s="9"/>
      <c r="AP18" s="9" t="str" cm="1">
        <f t="array" aca="1" ref="AP18" ca="1">IF(AND(INDIRECT("AB"&amp;18)&gt;4),MAX($AP$11:AP17)+1,"")</f>
        <v/>
      </c>
      <c r="AQ18" s="9" t="str" cm="1">
        <f t="array" aca="1" ref="AQ18" ca="1">IF(AND(INDIRECT("AB"&amp;18)&gt;=1,INDIRECT("AB"&amp;18)&lt;3),MAX($AQ$11:AQ17)+1,"")</f>
        <v/>
      </c>
      <c r="AR18" s="9"/>
      <c r="AS18" s="9" t="str" cm="1">
        <f t="array" aca="1" ref="AS18" ca="1">IF(INDIRECT("Z"&amp;ROW(AS18))&lt;&gt;"",MAX($AS$11:AS17)+1,"")</f>
        <v/>
      </c>
      <c r="AT18" s="9" t="str" cm="1">
        <f t="array" aca="1" ref="AT18" ca="1">INDIRECT("Y"&amp;18)&amp;INDIRECT("Z"&amp;18)&amp;""</f>
        <v/>
      </c>
      <c r="AU18" s="8">
        <v>17</v>
      </c>
      <c r="AV18" s="9" t="str">
        <f t="shared" ca="1" si="4"/>
        <v/>
      </c>
      <c r="AW18" s="9" t="str">
        <f t="shared" ca="1" si="5"/>
        <v/>
      </c>
      <c r="AX18" s="9" t="str">
        <f t="shared" ca="1" si="6"/>
        <v/>
      </c>
      <c r="AY18" s="9" t="str">
        <f t="shared" ca="1" si="7"/>
        <v/>
      </c>
      <c r="AZ18" s="9" t="str">
        <f t="shared" ca="1" si="8"/>
        <v/>
      </c>
      <c r="BA18" s="9" t="str">
        <f t="shared" ca="1" si="9"/>
        <v/>
      </c>
      <c r="BB18" s="9" t="str">
        <f t="shared" ca="1" si="10"/>
        <v/>
      </c>
      <c r="BC18" s="9" t="str">
        <f t="shared" ca="1" si="11"/>
        <v/>
      </c>
      <c r="BD18" s="9" t="str">
        <f t="shared" ca="1" si="12"/>
        <v/>
      </c>
      <c r="BE18" s="9" t="str">
        <f t="shared" ca="1" si="13"/>
        <v/>
      </c>
      <c r="BF18" s="9" t="str">
        <f t="shared" ca="1" si="14"/>
        <v/>
      </c>
      <c r="BH18" s="9" t="e">
        <f t="shared" si="15"/>
        <v>#N/A</v>
      </c>
      <c r="BI18" s="9" t="str">
        <f t="shared" si="16"/>
        <v/>
      </c>
      <c r="BJ18" s="9" t="str">
        <f t="shared" si="17"/>
        <v/>
      </c>
      <c r="BK18" s="9" t="str">
        <f t="shared" si="18"/>
        <v/>
      </c>
      <c r="BL18" s="9" t="str">
        <f t="shared" si="19"/>
        <v/>
      </c>
    </row>
    <row r="19" spans="1:64" ht="24" customHeight="1" x14ac:dyDescent="0.15">
      <c r="A19" s="2" t="s">
        <v>85</v>
      </c>
      <c r="B19" t="str">
        <f t="shared" ca="1" si="0"/>
        <v/>
      </c>
      <c r="C19" t="str">
        <f t="shared" si="1"/>
        <v/>
      </c>
      <c r="D19" t="str">
        <f t="shared" si="2"/>
        <v>一般</v>
      </c>
      <c r="E19" t="s">
        <v>65</v>
      </c>
      <c r="F19" t="str" cm="1">
        <f t="array" aca="1" ref="F19" ca="1">INDIRECT("Y"&amp;ROW(X29))&amp;""</f>
        <v/>
      </c>
      <c r="G19" t="str" cm="1">
        <f t="array" aca="1" ref="G19" ca="1">INDIRECT("Z"&amp;ROW(X29))&amp;""</f>
        <v/>
      </c>
      <c r="H19" t="str" cm="1">
        <f t="array" aca="1" ref="H19" ca="1">INDIRECT("AK"&amp;ROW(X29))&amp;""</f>
        <v/>
      </c>
      <c r="I19" t="str" cm="1">
        <f t="array" aca="1" ref="I19" ca="1">INDIRECT("AB"&amp;ROW(X29))&amp;""</f>
        <v/>
      </c>
      <c r="J19" t="str" cm="1">
        <f t="array" aca="1" ref="J19" ca="1">INDIRECT("AD"&amp;ROW(X29))&amp;""</f>
        <v/>
      </c>
      <c r="K19" t="str" cm="1">
        <f t="array" aca="1" ref="K19" ca="1">INDIRECT("AE"&amp;ROW(X29))&amp;""</f>
        <v/>
      </c>
      <c r="L19" t="str" cm="1">
        <f t="array" aca="1" ref="L19" ca="1">INDIRECT("AF"&amp;ROW(X29))&amp;""</f>
        <v/>
      </c>
      <c r="N19" s="19" t="str">
        <f>Z144</f>
        <v/>
      </c>
      <c r="O19" s="2" t="str">
        <f t="shared" si="3"/>
        <v/>
      </c>
      <c r="P19" s="2" t="str" cm="1">
        <f t="array" aca="1" ref="P19" ca="1">INDIRECT("Z"&amp;ROW(Z145))&amp;""</f>
        <v/>
      </c>
      <c r="Q19" s="2" t="str" cm="1">
        <f t="array" aca="1" ref="Q19" ca="1">INDIRECT("AC"&amp;ROW(AC145))&amp;""</f>
        <v/>
      </c>
      <c r="R19" s="2" t="str" cm="1">
        <f t="array" aca="1" ref="R19" ca="1">INDIRECT("AD"&amp;ROW(AD145))&amp;""</f>
        <v/>
      </c>
      <c r="S19" s="2" t="str" cm="1">
        <f t="array" aca="1" ref="S19" ca="1">INDIRECT("AE"&amp;ROW(AE145))&amp;""</f>
        <v/>
      </c>
      <c r="T19" s="2" t="str" cm="1">
        <f t="array" aca="1" ref="T19" ca="1">INDIRECT("AF"&amp;ROW(AF145))&amp;""</f>
        <v/>
      </c>
      <c r="U19" s="2" t="str" cm="1">
        <f t="array" aca="1" ref="U19" ca="1">INDIRECT("AG"&amp;ROW(AG145))&amp;""</f>
        <v/>
      </c>
      <c r="V19" s="2" t="str" cm="1">
        <f t="array" aca="1" ref="V19" ca="1">INDIRECT("AH"&amp;ROW(AH145))&amp;""</f>
        <v/>
      </c>
      <c r="W19" s="2" t="s">
        <v>85</v>
      </c>
      <c r="X19" s="71">
        <v>9</v>
      </c>
      <c r="Y19" s="73"/>
      <c r="Z19" s="74"/>
      <c r="AA19" s="74"/>
      <c r="AB19" s="67"/>
      <c r="AC19" s="68"/>
      <c r="AD19" s="76"/>
      <c r="AE19" s="88"/>
      <c r="AF19" s="89"/>
      <c r="AG19" s="90"/>
      <c r="AH19" s="89"/>
      <c r="AI19" s="88"/>
      <c r="AJ19" s="89"/>
      <c r="AK19" s="59" t="str">
        <f ca="1">ASC(PHONETIC(INDIRECT("AA"&amp;19)))</f>
        <v/>
      </c>
      <c r="AL19" s="9" t="str" cm="1">
        <f t="array" aca="1" ref="AL19" ca="1">IF(AND(INDIRECT("AB"&amp;19)&gt;=1,INDIRECT("AB"&amp;19)&lt;5),MAX($AL$11:AL18)+1,"")</f>
        <v/>
      </c>
      <c r="AM19" s="9" t="str" cm="1">
        <f t="array" aca="1" ref="AM19" ca="1">IF(AND(INDIRECT("AB"&amp;19)&gt;4),MAX($AM$11:AM18)+1,"")</f>
        <v/>
      </c>
      <c r="AN19" s="9"/>
      <c r="AO19" s="9"/>
      <c r="AP19" s="9" t="str" cm="1">
        <f t="array" aca="1" ref="AP19" ca="1">IF(AND(INDIRECT("AB"&amp;19)&gt;4),MAX($AP$11:AP18)+1,"")</f>
        <v/>
      </c>
      <c r="AQ19" s="9" t="str" cm="1">
        <f t="array" aca="1" ref="AQ19" ca="1">IF(AND(INDIRECT("AB"&amp;19)&gt;=1,INDIRECT("AB"&amp;19)&lt;3),MAX($AQ$11:AQ18)+1,"")</f>
        <v/>
      </c>
      <c r="AR19" s="9"/>
      <c r="AS19" s="9" t="str" cm="1">
        <f t="array" aca="1" ref="AS19" ca="1">IF(INDIRECT("Z"&amp;ROW(AS19))&lt;&gt;"",MAX($AS$11:AS18)+1,"")</f>
        <v/>
      </c>
      <c r="AT19" s="9" t="str" cm="1">
        <f t="array" aca="1" ref="AT19" ca="1">INDIRECT("Y"&amp;19)&amp;INDIRECT("Z"&amp;19)&amp;""</f>
        <v/>
      </c>
      <c r="AU19" s="8">
        <v>18</v>
      </c>
      <c r="AV19" s="9" t="str">
        <f t="shared" ca="1" si="4"/>
        <v/>
      </c>
      <c r="AW19" s="9" t="str">
        <f t="shared" ca="1" si="5"/>
        <v/>
      </c>
      <c r="AX19" s="9" t="str">
        <f t="shared" ca="1" si="6"/>
        <v/>
      </c>
      <c r="AY19" s="9" t="str">
        <f t="shared" ca="1" si="7"/>
        <v/>
      </c>
      <c r="AZ19" s="9" t="str">
        <f t="shared" ca="1" si="8"/>
        <v/>
      </c>
      <c r="BA19" s="9" t="str">
        <f t="shared" ca="1" si="9"/>
        <v/>
      </c>
      <c r="BB19" s="9" t="str">
        <f t="shared" ca="1" si="10"/>
        <v/>
      </c>
      <c r="BC19" s="9" t="str">
        <f t="shared" ca="1" si="11"/>
        <v/>
      </c>
      <c r="BD19" s="9" t="str">
        <f t="shared" ca="1" si="12"/>
        <v/>
      </c>
      <c r="BE19" s="9" t="str">
        <f t="shared" ca="1" si="13"/>
        <v/>
      </c>
      <c r="BF19" s="9" t="str">
        <f t="shared" ca="1" si="14"/>
        <v/>
      </c>
      <c r="BH19" s="9" t="e">
        <f t="shared" si="15"/>
        <v>#N/A</v>
      </c>
      <c r="BI19" s="9" t="str">
        <f t="shared" si="16"/>
        <v/>
      </c>
      <c r="BJ19" s="9" t="str">
        <f t="shared" si="17"/>
        <v/>
      </c>
      <c r="BK19" s="9" t="str">
        <f t="shared" si="18"/>
        <v/>
      </c>
      <c r="BL19" s="9" t="str">
        <f t="shared" si="19"/>
        <v/>
      </c>
    </row>
    <row r="20" spans="1:64" ht="24" customHeight="1" x14ac:dyDescent="0.15">
      <c r="A20" s="2" t="s">
        <v>86</v>
      </c>
      <c r="B20" t="str">
        <f t="shared" ca="1" si="0"/>
        <v/>
      </c>
      <c r="C20" t="str">
        <f t="shared" si="1"/>
        <v/>
      </c>
      <c r="D20" t="str">
        <f t="shared" si="2"/>
        <v>一般</v>
      </c>
      <c r="E20" t="s">
        <v>65</v>
      </c>
      <c r="F20" t="str" cm="1">
        <f t="array" aca="1" ref="F20" ca="1">INDIRECT("Y"&amp;ROW(X30))&amp;""</f>
        <v/>
      </c>
      <c r="G20" t="str" cm="1">
        <f t="array" aca="1" ref="G20" ca="1">INDIRECT("Z"&amp;ROW(X30))&amp;""</f>
        <v/>
      </c>
      <c r="H20" t="str" cm="1">
        <f t="array" aca="1" ref="H20" ca="1">INDIRECT("AK"&amp;ROW(X30))&amp;""</f>
        <v/>
      </c>
      <c r="I20" t="str" cm="1">
        <f t="array" aca="1" ref="I20" ca="1">INDIRECT("AB"&amp;ROW(X30))&amp;""</f>
        <v/>
      </c>
      <c r="J20" t="str" cm="1">
        <f t="array" aca="1" ref="J20" ca="1">INDIRECT("AD"&amp;ROW(X30))&amp;""</f>
        <v/>
      </c>
      <c r="K20" t="str" cm="1">
        <f t="array" aca="1" ref="K20" ca="1">INDIRECT("AE"&amp;ROW(X30))&amp;""</f>
        <v/>
      </c>
      <c r="L20" t="str" cm="1">
        <f t="array" aca="1" ref="L20" ca="1">INDIRECT("AF"&amp;ROW(X30))&amp;""</f>
        <v/>
      </c>
      <c r="N20" s="19" t="str">
        <f>Z144</f>
        <v/>
      </c>
      <c r="O20" s="2" t="str">
        <f t="shared" si="3"/>
        <v/>
      </c>
      <c r="P20" s="2" t="str" cm="1">
        <f t="array" aca="1" ref="P20" ca="1">INDIRECT("Z"&amp;ROW(Z146))&amp;""</f>
        <v/>
      </c>
      <c r="Q20" s="2" t="str" cm="1">
        <f t="array" aca="1" ref="Q20" ca="1">INDIRECT("AC"&amp;ROW(AC146))&amp;""</f>
        <v/>
      </c>
      <c r="R20" s="2" t="str" cm="1">
        <f t="array" aca="1" ref="R20" ca="1">INDIRECT("AD"&amp;ROW(AD146))&amp;""</f>
        <v/>
      </c>
      <c r="S20" s="2" t="str" cm="1">
        <f t="array" aca="1" ref="S20" ca="1">INDIRECT("AE"&amp;ROW(AE146))&amp;""</f>
        <v/>
      </c>
      <c r="T20" s="2" t="str" cm="1">
        <f t="array" aca="1" ref="T20" ca="1">INDIRECT("AF"&amp;ROW(AF146))&amp;""</f>
        <v/>
      </c>
      <c r="U20" s="2" t="str" cm="1">
        <f t="array" aca="1" ref="U20" ca="1">INDIRECT("AG"&amp;ROW(AG146))&amp;""</f>
        <v/>
      </c>
      <c r="V20" s="2" t="str" cm="1">
        <f t="array" aca="1" ref="V20" ca="1">INDIRECT("AH"&amp;ROW(AH146))&amp;""</f>
        <v/>
      </c>
      <c r="W20" s="2" t="s">
        <v>86</v>
      </c>
      <c r="X20" s="71">
        <v>10</v>
      </c>
      <c r="Y20" s="73"/>
      <c r="Z20" s="74"/>
      <c r="AA20" s="74"/>
      <c r="AB20" s="67"/>
      <c r="AC20" s="68"/>
      <c r="AD20" s="76"/>
      <c r="AE20" s="88"/>
      <c r="AF20" s="89"/>
      <c r="AG20" s="90"/>
      <c r="AH20" s="89"/>
      <c r="AI20" s="88"/>
      <c r="AJ20" s="89"/>
      <c r="AK20" s="59" t="str">
        <f ca="1">ASC(PHONETIC(INDIRECT("AA"&amp;20)))</f>
        <v/>
      </c>
      <c r="AL20" s="9" t="str" cm="1">
        <f t="array" aca="1" ref="AL20" ca="1">IF(AND(INDIRECT("AB"&amp;20)&gt;=1,INDIRECT("AB"&amp;20)&lt;5),MAX($AL$11:AL19)+1,"")</f>
        <v/>
      </c>
      <c r="AM20" s="9" t="str" cm="1">
        <f t="array" aca="1" ref="AM20" ca="1">IF(AND(INDIRECT("AB"&amp;20)&gt;4),MAX($AM$11:AM19)+1,"")</f>
        <v/>
      </c>
      <c r="AN20" s="9"/>
      <c r="AO20" s="9"/>
      <c r="AP20" s="9" t="str" cm="1">
        <f t="array" aca="1" ref="AP20" ca="1">IF(AND(INDIRECT("AB"&amp;20)&gt;4),MAX($AP$11:AP19)+1,"")</f>
        <v/>
      </c>
      <c r="AQ20" s="9" t="str" cm="1">
        <f t="array" aca="1" ref="AQ20" ca="1">IF(AND(INDIRECT("AB"&amp;20)&gt;=1,INDIRECT("AB"&amp;20)&lt;3),MAX($AQ$11:AQ19)+1,"")</f>
        <v/>
      </c>
      <c r="AR20" s="9"/>
      <c r="AS20" s="9" t="str" cm="1">
        <f t="array" aca="1" ref="AS20" ca="1">IF(INDIRECT("Z"&amp;ROW(AS20))&lt;&gt;"",MAX($AS$11:AS19)+1,"")</f>
        <v/>
      </c>
      <c r="AT20" s="9" t="str" cm="1">
        <f t="array" aca="1" ref="AT20" ca="1">INDIRECT("Y"&amp;20)&amp;INDIRECT("Z"&amp;20)&amp;""</f>
        <v/>
      </c>
      <c r="AU20" s="8">
        <v>19</v>
      </c>
      <c r="AV20" s="9" t="str">
        <f t="shared" ca="1" si="4"/>
        <v/>
      </c>
      <c r="AW20" s="9" t="str">
        <f t="shared" ca="1" si="5"/>
        <v/>
      </c>
      <c r="AX20" s="9" t="str">
        <f t="shared" ca="1" si="6"/>
        <v/>
      </c>
      <c r="AY20" s="9" t="str">
        <f t="shared" ca="1" si="7"/>
        <v/>
      </c>
      <c r="AZ20" s="9" t="str">
        <f t="shared" ca="1" si="8"/>
        <v/>
      </c>
      <c r="BA20" s="9" t="str">
        <f t="shared" ca="1" si="9"/>
        <v/>
      </c>
      <c r="BB20" s="9" t="str">
        <f t="shared" ca="1" si="10"/>
        <v/>
      </c>
      <c r="BC20" s="9" t="str">
        <f t="shared" ca="1" si="11"/>
        <v/>
      </c>
      <c r="BD20" s="9" t="str">
        <f t="shared" ca="1" si="12"/>
        <v/>
      </c>
      <c r="BE20" s="9" t="str">
        <f t="shared" ca="1" si="13"/>
        <v/>
      </c>
      <c r="BF20" s="9" t="str">
        <f t="shared" ca="1" si="14"/>
        <v/>
      </c>
      <c r="BH20" s="9" t="e">
        <f t="shared" si="15"/>
        <v>#N/A</v>
      </c>
      <c r="BI20" s="9" t="str">
        <f t="shared" si="16"/>
        <v/>
      </c>
      <c r="BJ20" s="9" t="str">
        <f t="shared" si="17"/>
        <v/>
      </c>
      <c r="BK20" s="9" t="str">
        <f t="shared" si="18"/>
        <v/>
      </c>
      <c r="BL20" s="9" t="str">
        <f t="shared" si="19"/>
        <v/>
      </c>
    </row>
    <row r="21" spans="1:64" ht="24" customHeight="1" x14ac:dyDescent="0.15">
      <c r="A21" s="2" t="s">
        <v>85</v>
      </c>
      <c r="B21" t="str">
        <f t="shared" ca="1" si="0"/>
        <v/>
      </c>
      <c r="C21" t="str">
        <f t="shared" si="1"/>
        <v/>
      </c>
      <c r="D21" t="str">
        <f t="shared" si="2"/>
        <v>一般</v>
      </c>
      <c r="E21" t="s">
        <v>65</v>
      </c>
      <c r="F21" t="str" cm="1">
        <f t="array" aca="1" ref="F21" ca="1">INDIRECT("Y"&amp;ROW(X31))&amp;""</f>
        <v/>
      </c>
      <c r="G21" t="str" cm="1">
        <f t="array" aca="1" ref="G21" ca="1">INDIRECT("Z"&amp;ROW(X31))&amp;""</f>
        <v/>
      </c>
      <c r="H21" t="str" cm="1">
        <f t="array" aca="1" ref="H21" ca="1">INDIRECT("AK"&amp;ROW(X31))&amp;""</f>
        <v/>
      </c>
      <c r="I21" t="str" cm="1">
        <f t="array" aca="1" ref="I21" ca="1">INDIRECT("AB"&amp;ROW(X31))&amp;""</f>
        <v/>
      </c>
      <c r="J21" t="str" cm="1">
        <f t="array" aca="1" ref="J21" ca="1">INDIRECT("AD"&amp;ROW(X31))&amp;""</f>
        <v/>
      </c>
      <c r="K21" t="str" cm="1">
        <f t="array" aca="1" ref="K21" ca="1">INDIRECT("AE"&amp;ROW(X31))&amp;""</f>
        <v/>
      </c>
      <c r="L21" t="str" cm="1">
        <f t="array" aca="1" ref="L21" ca="1">INDIRECT("AF"&amp;ROW(X31))&amp;""</f>
        <v/>
      </c>
      <c r="N21" s="19" t="str">
        <f>Z144</f>
        <v/>
      </c>
      <c r="O21" s="2" t="str">
        <f t="shared" si="3"/>
        <v/>
      </c>
      <c r="P21" s="2" t="str" cm="1">
        <f t="array" aca="1" ref="P21" ca="1">INDIRECT("Z"&amp;ROW(Z147))&amp;""</f>
        <v/>
      </c>
      <c r="Q21" s="2" t="str" cm="1">
        <f t="array" aca="1" ref="Q21" ca="1">INDIRECT("AC"&amp;ROW(AC147))&amp;""</f>
        <v/>
      </c>
      <c r="R21" s="2" t="str" cm="1">
        <f t="array" aca="1" ref="R21" ca="1">INDIRECT("AD"&amp;ROW(AD147))&amp;""</f>
        <v/>
      </c>
      <c r="S21" s="2" t="str" cm="1">
        <f t="array" aca="1" ref="S21" ca="1">INDIRECT("AE"&amp;ROW(AE147))&amp;""</f>
        <v/>
      </c>
      <c r="T21" s="2" t="str" cm="1">
        <f t="array" aca="1" ref="T21" ca="1">INDIRECT("AF"&amp;ROW(AF147))&amp;""</f>
        <v/>
      </c>
      <c r="U21" s="2" t="str" cm="1">
        <f t="array" aca="1" ref="U21" ca="1">INDIRECT("AG"&amp;ROW(AG147))&amp;""</f>
        <v/>
      </c>
      <c r="V21" s="2" t="str" cm="1">
        <f t="array" aca="1" ref="V21" ca="1">INDIRECT("AH"&amp;ROW(AH147))&amp;""</f>
        <v/>
      </c>
      <c r="W21" s="2" t="s">
        <v>85</v>
      </c>
      <c r="X21" s="71">
        <v>11</v>
      </c>
      <c r="Y21" s="73"/>
      <c r="Z21" s="74"/>
      <c r="AA21" s="74"/>
      <c r="AB21" s="67"/>
      <c r="AC21" s="68"/>
      <c r="AD21" s="76"/>
      <c r="AE21" s="88"/>
      <c r="AF21" s="89"/>
      <c r="AG21" s="90"/>
      <c r="AH21" s="89"/>
      <c r="AI21" s="88"/>
      <c r="AJ21" s="89"/>
      <c r="AK21" s="59" t="str">
        <f ca="1">ASC(PHONETIC(INDIRECT("AA"&amp;21)))</f>
        <v/>
      </c>
      <c r="AL21" s="9" t="str" cm="1">
        <f t="array" aca="1" ref="AL21" ca="1">IF(AND(INDIRECT("AB"&amp;21)&gt;=1,INDIRECT("AB"&amp;21)&lt;5),MAX($AL$11:AL20)+1,"")</f>
        <v/>
      </c>
      <c r="AM21" s="9" t="str" cm="1">
        <f t="array" aca="1" ref="AM21" ca="1">IF(AND(INDIRECT("AB"&amp;21)&gt;4),MAX($AM$11:AM20)+1,"")</f>
        <v/>
      </c>
      <c r="AN21" s="9"/>
      <c r="AO21" s="9"/>
      <c r="AP21" s="9" t="str" cm="1">
        <f t="array" aca="1" ref="AP21" ca="1">IF(AND(INDIRECT("AB"&amp;21)&gt;4),MAX($AP$11:AP20)+1,"")</f>
        <v/>
      </c>
      <c r="AQ21" s="9" t="str" cm="1">
        <f t="array" aca="1" ref="AQ21" ca="1">IF(AND(INDIRECT("AB"&amp;21)&gt;=1,INDIRECT("AB"&amp;21)&lt;3),MAX($AQ$11:AQ20)+1,"")</f>
        <v/>
      </c>
      <c r="AR21" s="9"/>
      <c r="AS21" s="9" t="str" cm="1">
        <f t="array" aca="1" ref="AS21" ca="1">IF(INDIRECT("Z"&amp;ROW(AS21))&lt;&gt;"",MAX($AS$11:AS20)+1,"")</f>
        <v/>
      </c>
      <c r="AT21" s="9" t="str" cm="1">
        <f t="array" aca="1" ref="AT21" ca="1">INDIRECT("Y"&amp;21)&amp;INDIRECT("Z"&amp;21)&amp;""</f>
        <v/>
      </c>
      <c r="AU21" s="8">
        <v>20</v>
      </c>
      <c r="AV21" s="9" t="str">
        <f t="shared" ca="1" si="4"/>
        <v/>
      </c>
      <c r="AW21" s="9" t="str">
        <f t="shared" ca="1" si="5"/>
        <v/>
      </c>
      <c r="AX21" s="9" t="str">
        <f t="shared" ca="1" si="6"/>
        <v/>
      </c>
      <c r="AY21" s="9" t="str">
        <f t="shared" ca="1" si="7"/>
        <v/>
      </c>
      <c r="AZ21" s="9" t="str">
        <f t="shared" ca="1" si="8"/>
        <v/>
      </c>
      <c r="BA21" s="9" t="str">
        <f t="shared" ca="1" si="9"/>
        <v/>
      </c>
      <c r="BB21" s="9" t="str">
        <f t="shared" ca="1" si="10"/>
        <v/>
      </c>
      <c r="BC21" s="9" t="str">
        <f t="shared" ca="1" si="11"/>
        <v/>
      </c>
      <c r="BD21" s="9" t="str">
        <f t="shared" ca="1" si="12"/>
        <v/>
      </c>
      <c r="BE21" s="9" t="str">
        <f t="shared" ca="1" si="13"/>
        <v/>
      </c>
      <c r="BF21" s="9" t="str">
        <f t="shared" ca="1" si="14"/>
        <v/>
      </c>
      <c r="BH21" s="9" t="e">
        <f t="shared" si="15"/>
        <v>#N/A</v>
      </c>
      <c r="BI21" s="9" t="str">
        <f t="shared" si="16"/>
        <v/>
      </c>
      <c r="BJ21" s="9" t="str">
        <f t="shared" si="17"/>
        <v/>
      </c>
      <c r="BK21" s="9" t="str">
        <f t="shared" si="18"/>
        <v/>
      </c>
      <c r="BL21" s="9" t="str">
        <f t="shared" si="19"/>
        <v/>
      </c>
    </row>
    <row r="22" spans="1:64" ht="24" customHeight="1" x14ac:dyDescent="0.15">
      <c r="A22" s="2" t="s">
        <v>86</v>
      </c>
      <c r="B22" t="str">
        <f t="shared" ca="1" si="0"/>
        <v/>
      </c>
      <c r="C22" t="str">
        <f t="shared" si="1"/>
        <v/>
      </c>
      <c r="D22" t="str">
        <f t="shared" si="2"/>
        <v>一般</v>
      </c>
      <c r="E22" t="s">
        <v>65</v>
      </c>
      <c r="F22" t="str" cm="1">
        <f t="array" aca="1" ref="F22" ca="1">INDIRECT("Y"&amp;ROW(X32))&amp;""</f>
        <v/>
      </c>
      <c r="G22" t="str" cm="1">
        <f t="array" aca="1" ref="G22" ca="1">INDIRECT("Z"&amp;ROW(X32))&amp;""</f>
        <v/>
      </c>
      <c r="H22" t="str" cm="1">
        <f t="array" aca="1" ref="H22" ca="1">INDIRECT("AK"&amp;ROW(X32))&amp;""</f>
        <v/>
      </c>
      <c r="I22" t="str" cm="1">
        <f t="array" aca="1" ref="I22" ca="1">INDIRECT("AB"&amp;ROW(X32))&amp;""</f>
        <v/>
      </c>
      <c r="J22" t="str" cm="1">
        <f t="array" aca="1" ref="J22" ca="1">INDIRECT("AD"&amp;ROW(X32))&amp;""</f>
        <v/>
      </c>
      <c r="K22" t="str" cm="1">
        <f t="array" aca="1" ref="K22" ca="1">INDIRECT("AE"&amp;ROW(X32))&amp;""</f>
        <v/>
      </c>
      <c r="L22" t="str" cm="1">
        <f t="array" aca="1" ref="L22" ca="1">INDIRECT("AF"&amp;ROW(X32))&amp;""</f>
        <v/>
      </c>
      <c r="N22" s="19" t="str">
        <f>Z144</f>
        <v/>
      </c>
      <c r="O22" s="2" t="str">
        <f t="shared" si="3"/>
        <v/>
      </c>
      <c r="P22" s="2" t="str" cm="1">
        <f t="array" aca="1" ref="P22" ca="1">INDIRECT("Z"&amp;ROW(Z148))&amp;""</f>
        <v/>
      </c>
      <c r="Q22" s="2" t="str" cm="1">
        <f t="array" aca="1" ref="Q22" ca="1">INDIRECT("AC"&amp;ROW(AC148))&amp;""</f>
        <v/>
      </c>
      <c r="R22" s="2" t="str" cm="1">
        <f t="array" aca="1" ref="R22" ca="1">INDIRECT("AD"&amp;ROW(AD148))&amp;""</f>
        <v/>
      </c>
      <c r="S22" s="2" t="str" cm="1">
        <f t="array" aca="1" ref="S22" ca="1">INDIRECT("AE"&amp;ROW(AE148))&amp;""</f>
        <v/>
      </c>
      <c r="T22" s="2" t="str" cm="1">
        <f t="array" aca="1" ref="T22" ca="1">INDIRECT("AF"&amp;ROW(AF148))&amp;""</f>
        <v/>
      </c>
      <c r="U22" s="2" t="str" cm="1">
        <f t="array" aca="1" ref="U22" ca="1">INDIRECT("AG"&amp;ROW(AG148))&amp;""</f>
        <v/>
      </c>
      <c r="V22" s="2" t="str" cm="1">
        <f t="array" aca="1" ref="V22" ca="1">INDIRECT("AH"&amp;ROW(AH148))&amp;""</f>
        <v/>
      </c>
      <c r="W22" s="2" t="s">
        <v>86</v>
      </c>
      <c r="X22" s="71">
        <v>12</v>
      </c>
      <c r="Y22" s="73"/>
      <c r="Z22" s="74"/>
      <c r="AA22" s="74"/>
      <c r="AB22" s="67"/>
      <c r="AC22" s="68"/>
      <c r="AD22" s="76"/>
      <c r="AE22" s="88"/>
      <c r="AF22" s="89"/>
      <c r="AG22" s="90"/>
      <c r="AH22" s="89"/>
      <c r="AI22" s="88"/>
      <c r="AJ22" s="89"/>
      <c r="AK22" s="59" t="str">
        <f ca="1">ASC(PHONETIC(INDIRECT("AA"&amp;22)))</f>
        <v/>
      </c>
      <c r="AL22" s="9" t="str" cm="1">
        <f t="array" aca="1" ref="AL22" ca="1">IF(AND(INDIRECT("AB"&amp;22)&gt;=1,INDIRECT("AB"&amp;22)&lt;5),MAX($AL$11:AL21)+1,"")</f>
        <v/>
      </c>
      <c r="AM22" s="9" t="str" cm="1">
        <f t="array" aca="1" ref="AM22" ca="1">IF(AND(INDIRECT("AB"&amp;22)&gt;4),MAX($AM$11:AM21)+1,"")</f>
        <v/>
      </c>
      <c r="AN22" s="9"/>
      <c r="AO22" s="9"/>
      <c r="AP22" s="9" t="str" cm="1">
        <f t="array" aca="1" ref="AP22" ca="1">IF(AND(INDIRECT("AB"&amp;22)&gt;4),MAX($AP$11:AP21)+1,"")</f>
        <v/>
      </c>
      <c r="AQ22" s="9" t="str" cm="1">
        <f t="array" aca="1" ref="AQ22" ca="1">IF(AND(INDIRECT("AB"&amp;22)&gt;=1,INDIRECT("AB"&amp;22)&lt;3),MAX($AQ$11:AQ21)+1,"")</f>
        <v/>
      </c>
      <c r="AR22" s="9"/>
      <c r="AS22" s="9" t="str" cm="1">
        <f t="array" aca="1" ref="AS22" ca="1">IF(INDIRECT("Z"&amp;ROW(AS22))&lt;&gt;"",MAX($AS$11:AS21)+1,"")</f>
        <v/>
      </c>
      <c r="AT22" s="9" t="str" cm="1">
        <f t="array" aca="1" ref="AT22" ca="1">INDIRECT("Y"&amp;22)&amp;INDIRECT("Z"&amp;22)&amp;""</f>
        <v/>
      </c>
      <c r="AU22" s="8">
        <v>21</v>
      </c>
      <c r="AV22" s="9" t="str">
        <f t="shared" ca="1" si="4"/>
        <v/>
      </c>
      <c r="AW22" s="9" t="str">
        <f t="shared" ca="1" si="5"/>
        <v/>
      </c>
      <c r="AX22" s="9" t="str">
        <f t="shared" ca="1" si="6"/>
        <v/>
      </c>
      <c r="AY22" s="9" t="str">
        <f t="shared" ca="1" si="7"/>
        <v/>
      </c>
      <c r="AZ22" s="9" t="str">
        <f t="shared" ca="1" si="8"/>
        <v/>
      </c>
      <c r="BA22" s="9" t="str">
        <f t="shared" ca="1" si="9"/>
        <v/>
      </c>
      <c r="BB22" s="9" t="str">
        <f t="shared" ca="1" si="10"/>
        <v/>
      </c>
      <c r="BC22" s="9" t="str">
        <f t="shared" ca="1" si="11"/>
        <v/>
      </c>
      <c r="BD22" s="9" t="str">
        <f t="shared" ca="1" si="12"/>
        <v/>
      </c>
      <c r="BE22" s="9" t="str">
        <f t="shared" ca="1" si="13"/>
        <v/>
      </c>
      <c r="BF22" s="9" t="str">
        <f t="shared" ca="1" si="14"/>
        <v/>
      </c>
      <c r="BH22" s="9" t="e">
        <f t="shared" si="15"/>
        <v>#N/A</v>
      </c>
      <c r="BI22" s="9" t="str">
        <f t="shared" si="16"/>
        <v/>
      </c>
      <c r="BJ22" s="9" t="str">
        <f t="shared" si="17"/>
        <v/>
      </c>
      <c r="BK22" s="9" t="str">
        <f t="shared" si="18"/>
        <v/>
      </c>
      <c r="BL22" s="9" t="str">
        <f t="shared" si="19"/>
        <v/>
      </c>
    </row>
    <row r="23" spans="1:64" ht="24" customHeight="1" x14ac:dyDescent="0.15">
      <c r="A23" s="2" t="s">
        <v>85</v>
      </c>
      <c r="B23" t="str">
        <f t="shared" ca="1" si="0"/>
        <v/>
      </c>
      <c r="C23" t="str">
        <f t="shared" si="1"/>
        <v/>
      </c>
      <c r="D23" t="str">
        <f t="shared" si="2"/>
        <v>一般</v>
      </c>
      <c r="E23" t="s">
        <v>65</v>
      </c>
      <c r="F23" t="str" cm="1">
        <f t="array" aca="1" ref="F23" ca="1">INDIRECT("Y"&amp;ROW(X33))&amp;""</f>
        <v/>
      </c>
      <c r="G23" t="str" cm="1">
        <f t="array" aca="1" ref="G23" ca="1">INDIRECT("Z"&amp;ROW(X33))&amp;""</f>
        <v/>
      </c>
      <c r="H23" t="str" cm="1">
        <f t="array" aca="1" ref="H23" ca="1">INDIRECT("AK"&amp;ROW(X33))&amp;""</f>
        <v/>
      </c>
      <c r="I23" t="str" cm="1">
        <f t="array" aca="1" ref="I23" ca="1">INDIRECT("AB"&amp;ROW(X33))&amp;""</f>
        <v/>
      </c>
      <c r="J23" t="str" cm="1">
        <f t="array" aca="1" ref="J23" ca="1">INDIRECT("AD"&amp;ROW(X33))&amp;""</f>
        <v/>
      </c>
      <c r="K23" t="str" cm="1">
        <f t="array" aca="1" ref="K23" ca="1">INDIRECT("AE"&amp;ROW(X33))&amp;""</f>
        <v/>
      </c>
      <c r="L23" t="str" cm="1">
        <f t="array" aca="1" ref="L23" ca="1">INDIRECT("AF"&amp;ROW(X33))&amp;""</f>
        <v/>
      </c>
      <c r="N23" s="19" t="str">
        <f>Z144</f>
        <v/>
      </c>
      <c r="O23" s="2" t="str">
        <f t="shared" si="3"/>
        <v/>
      </c>
      <c r="P23" s="2" t="str" cm="1">
        <f t="array" aca="1" ref="P23" ca="1">INDIRECT("Z"&amp;ROW(Z149))&amp;""</f>
        <v/>
      </c>
      <c r="Q23" s="2" t="str" cm="1">
        <f t="array" aca="1" ref="Q23" ca="1">INDIRECT("AC"&amp;ROW(AC149))&amp;""</f>
        <v/>
      </c>
      <c r="R23" s="2" t="str" cm="1">
        <f t="array" aca="1" ref="R23" ca="1">INDIRECT("AD"&amp;ROW(AD149))&amp;""</f>
        <v/>
      </c>
      <c r="S23" s="2" t="str" cm="1">
        <f t="array" aca="1" ref="S23" ca="1">INDIRECT("AE"&amp;ROW(AE149))&amp;""</f>
        <v/>
      </c>
      <c r="T23" s="2" t="str" cm="1">
        <f t="array" aca="1" ref="T23" ca="1">INDIRECT("AF"&amp;ROW(AF149))&amp;""</f>
        <v/>
      </c>
      <c r="U23" s="2" t="str" cm="1">
        <f t="array" aca="1" ref="U23" ca="1">INDIRECT("AG"&amp;ROW(AG149))&amp;""</f>
        <v/>
      </c>
      <c r="V23" s="2" t="str" cm="1">
        <f t="array" aca="1" ref="V23" ca="1">INDIRECT("AH"&amp;ROW(AH149))&amp;""</f>
        <v/>
      </c>
      <c r="W23" s="2" t="s">
        <v>85</v>
      </c>
      <c r="X23" s="71">
        <v>13</v>
      </c>
      <c r="Y23" s="73"/>
      <c r="Z23" s="74"/>
      <c r="AA23" s="74"/>
      <c r="AB23" s="67"/>
      <c r="AC23" s="68"/>
      <c r="AD23" s="76"/>
      <c r="AE23" s="88"/>
      <c r="AF23" s="89"/>
      <c r="AG23" s="90"/>
      <c r="AH23" s="89"/>
      <c r="AI23" s="88"/>
      <c r="AJ23" s="89"/>
      <c r="AK23" s="59" t="str">
        <f ca="1">ASC(PHONETIC(INDIRECT("AA"&amp;23)))</f>
        <v/>
      </c>
      <c r="AL23" s="9" t="str" cm="1">
        <f t="array" aca="1" ref="AL23" ca="1">IF(AND(INDIRECT("AB"&amp;23)&gt;=1,INDIRECT("AB"&amp;23)&lt;5),MAX($AL$11:AL22)+1,"")</f>
        <v/>
      </c>
      <c r="AM23" s="9" t="str" cm="1">
        <f t="array" aca="1" ref="AM23" ca="1">IF(AND(INDIRECT("AB"&amp;23)&gt;4),MAX($AM$11:AM22)+1,"")</f>
        <v/>
      </c>
      <c r="AN23" s="9"/>
      <c r="AO23" s="9"/>
      <c r="AP23" s="9" t="str" cm="1">
        <f t="array" aca="1" ref="AP23" ca="1">IF(AND(INDIRECT("AB"&amp;23)&gt;4),MAX($AP$11:AP22)+1,"")</f>
        <v/>
      </c>
      <c r="AQ23" s="9" t="str" cm="1">
        <f t="array" aca="1" ref="AQ23" ca="1">IF(AND(INDIRECT("AB"&amp;23)&gt;=1,INDIRECT("AB"&amp;23)&lt;3),MAX($AQ$11:AQ22)+1,"")</f>
        <v/>
      </c>
      <c r="AR23" s="9"/>
      <c r="AS23" s="9" t="str" cm="1">
        <f t="array" aca="1" ref="AS23" ca="1">IF(INDIRECT("Z"&amp;ROW(AS23))&lt;&gt;"",MAX($AS$11:AS22)+1,"")</f>
        <v/>
      </c>
      <c r="AT23" s="9" t="str" cm="1">
        <f t="array" aca="1" ref="AT23" ca="1">INDIRECT("Y"&amp;23)&amp;INDIRECT("Z"&amp;23)&amp;""</f>
        <v/>
      </c>
      <c r="AU23" s="8">
        <v>22</v>
      </c>
      <c r="AV23" s="9" t="str">
        <f t="shared" ca="1" si="4"/>
        <v/>
      </c>
      <c r="AW23" s="9" t="str">
        <f t="shared" ca="1" si="5"/>
        <v/>
      </c>
      <c r="AX23" s="9" t="str">
        <f t="shared" ca="1" si="6"/>
        <v/>
      </c>
      <c r="AY23" s="9" t="str">
        <f t="shared" ca="1" si="7"/>
        <v/>
      </c>
      <c r="AZ23" s="9" t="str">
        <f t="shared" ca="1" si="8"/>
        <v/>
      </c>
      <c r="BA23" s="9" t="str">
        <f t="shared" ca="1" si="9"/>
        <v/>
      </c>
      <c r="BB23" s="9" t="str">
        <f t="shared" ca="1" si="10"/>
        <v/>
      </c>
      <c r="BC23" s="9" t="str">
        <f t="shared" ca="1" si="11"/>
        <v/>
      </c>
      <c r="BD23" s="9" t="str">
        <f t="shared" ca="1" si="12"/>
        <v/>
      </c>
      <c r="BE23" s="9" t="str">
        <f t="shared" ca="1" si="13"/>
        <v/>
      </c>
      <c r="BF23" s="9" t="str">
        <f t="shared" ca="1" si="14"/>
        <v/>
      </c>
      <c r="BH23" s="9" t="e">
        <f t="shared" si="15"/>
        <v>#N/A</v>
      </c>
      <c r="BI23" s="9" t="str">
        <f t="shared" si="16"/>
        <v/>
      </c>
      <c r="BJ23" s="9" t="str">
        <f t="shared" si="17"/>
        <v/>
      </c>
      <c r="BK23" s="9" t="str">
        <f t="shared" si="18"/>
        <v/>
      </c>
      <c r="BL23" s="9" t="str">
        <f t="shared" si="19"/>
        <v/>
      </c>
    </row>
    <row r="24" spans="1:64" ht="24" customHeight="1" x14ac:dyDescent="0.15">
      <c r="A24" s="2" t="s">
        <v>86</v>
      </c>
      <c r="B24" t="str">
        <f t="shared" ca="1" si="0"/>
        <v/>
      </c>
      <c r="C24" t="str">
        <f t="shared" si="1"/>
        <v/>
      </c>
      <c r="D24" t="str">
        <f t="shared" si="2"/>
        <v>一般</v>
      </c>
      <c r="E24" t="s">
        <v>65</v>
      </c>
      <c r="F24" t="str" cm="1">
        <f t="array" aca="1" ref="F24" ca="1">INDIRECT("Y"&amp;ROW(X34))&amp;""</f>
        <v/>
      </c>
      <c r="G24" t="str" cm="1">
        <f t="array" aca="1" ref="G24" ca="1">INDIRECT("Z"&amp;ROW(X34))&amp;""</f>
        <v/>
      </c>
      <c r="H24" t="str" cm="1">
        <f t="array" aca="1" ref="H24" ca="1">INDIRECT("AK"&amp;ROW(X34))&amp;""</f>
        <v/>
      </c>
      <c r="I24" t="str" cm="1">
        <f t="array" aca="1" ref="I24" ca="1">INDIRECT("AB"&amp;ROW(X34))&amp;""</f>
        <v/>
      </c>
      <c r="J24" t="str" cm="1">
        <f t="array" aca="1" ref="J24" ca="1">INDIRECT("AD"&amp;ROW(X34))&amp;""</f>
        <v/>
      </c>
      <c r="K24" t="str" cm="1">
        <f t="array" aca="1" ref="K24" ca="1">INDIRECT("AE"&amp;ROW(X34))&amp;""</f>
        <v/>
      </c>
      <c r="L24" t="str" cm="1">
        <f t="array" aca="1" ref="L24" ca="1">INDIRECT("AF"&amp;ROW(X34))&amp;""</f>
        <v/>
      </c>
      <c r="N24" s="19" t="str">
        <f>Z144</f>
        <v/>
      </c>
      <c r="O24" s="2" t="str">
        <f t="shared" si="3"/>
        <v/>
      </c>
      <c r="P24" s="2" t="str" cm="1">
        <f t="array" aca="1" ref="P24" ca="1">INDIRECT("Z"&amp;ROW(Z150))&amp;""</f>
        <v/>
      </c>
      <c r="Q24" s="2" t="str" cm="1">
        <f t="array" aca="1" ref="Q24" ca="1">INDIRECT("AC"&amp;ROW(AC150))&amp;""</f>
        <v/>
      </c>
      <c r="R24" s="2" t="str" cm="1">
        <f t="array" aca="1" ref="R24" ca="1">INDIRECT("AD"&amp;ROW(AD150))&amp;""</f>
        <v/>
      </c>
      <c r="S24" s="2" t="str" cm="1">
        <f t="array" aca="1" ref="S24" ca="1">INDIRECT("AE"&amp;ROW(AE150))&amp;""</f>
        <v/>
      </c>
      <c r="T24" s="2" t="str" cm="1">
        <f t="array" aca="1" ref="T24" ca="1">INDIRECT("AF"&amp;ROW(AF150))&amp;""</f>
        <v/>
      </c>
      <c r="U24" s="2" t="str" cm="1">
        <f t="array" aca="1" ref="U24" ca="1">INDIRECT("AG"&amp;ROW(AG150))&amp;""</f>
        <v/>
      </c>
      <c r="V24" s="2" t="str" cm="1">
        <f t="array" aca="1" ref="V24" ca="1">INDIRECT("AH"&amp;ROW(AH150))&amp;""</f>
        <v/>
      </c>
      <c r="W24" s="2" t="s">
        <v>86</v>
      </c>
      <c r="X24" s="71">
        <v>14</v>
      </c>
      <c r="Y24" s="73"/>
      <c r="Z24" s="74"/>
      <c r="AA24" s="74"/>
      <c r="AB24" s="67"/>
      <c r="AC24" s="68"/>
      <c r="AD24" s="76"/>
      <c r="AE24" s="88"/>
      <c r="AF24" s="89"/>
      <c r="AG24" s="90"/>
      <c r="AH24" s="89"/>
      <c r="AI24" s="88"/>
      <c r="AJ24" s="89"/>
      <c r="AK24" s="59" t="str">
        <f ca="1">ASC(PHONETIC(INDIRECT("AA"&amp;24)))</f>
        <v/>
      </c>
      <c r="AL24" s="9" t="str" cm="1">
        <f t="array" aca="1" ref="AL24" ca="1">IF(AND(INDIRECT("AB"&amp;24)&gt;=1,INDIRECT("AB"&amp;24)&lt;5),MAX($AL$11:AL23)+1,"")</f>
        <v/>
      </c>
      <c r="AM24" s="9" t="str" cm="1">
        <f t="array" aca="1" ref="AM24" ca="1">IF(AND(INDIRECT("AB"&amp;24)&gt;4),MAX($AM$11:AM23)+1,"")</f>
        <v/>
      </c>
      <c r="AN24" s="9"/>
      <c r="AO24" s="9"/>
      <c r="AP24" s="9" t="str" cm="1">
        <f t="array" aca="1" ref="AP24" ca="1">IF(AND(INDIRECT("AB"&amp;24)&gt;4),MAX($AP$11:AP23)+1,"")</f>
        <v/>
      </c>
      <c r="AQ24" s="9" t="str" cm="1">
        <f t="array" aca="1" ref="AQ24" ca="1">IF(AND(INDIRECT("AB"&amp;24)&gt;=1,INDIRECT("AB"&amp;24)&lt;3),MAX($AQ$11:AQ23)+1,"")</f>
        <v/>
      </c>
      <c r="AR24" s="9"/>
      <c r="AS24" s="9" t="str" cm="1">
        <f t="array" aca="1" ref="AS24" ca="1">IF(INDIRECT("Z"&amp;ROW(AS24))&lt;&gt;"",MAX($AS$11:AS23)+1,"")</f>
        <v/>
      </c>
      <c r="AT24" s="9" t="str" cm="1">
        <f t="array" aca="1" ref="AT24" ca="1">INDIRECT("Y"&amp;24)&amp;INDIRECT("Z"&amp;24)&amp;""</f>
        <v/>
      </c>
      <c r="AU24" s="8">
        <v>23</v>
      </c>
      <c r="AV24" s="9" t="str">
        <f t="shared" ca="1" si="4"/>
        <v/>
      </c>
      <c r="AW24" s="9" t="str">
        <f t="shared" ca="1" si="5"/>
        <v/>
      </c>
      <c r="AX24" s="9" t="str">
        <f t="shared" ca="1" si="6"/>
        <v/>
      </c>
      <c r="AY24" s="9" t="str">
        <f t="shared" ca="1" si="7"/>
        <v/>
      </c>
      <c r="AZ24" s="9" t="str">
        <f t="shared" ca="1" si="8"/>
        <v/>
      </c>
      <c r="BA24" s="9" t="str">
        <f t="shared" ca="1" si="9"/>
        <v/>
      </c>
      <c r="BB24" s="9" t="str">
        <f t="shared" ca="1" si="10"/>
        <v/>
      </c>
      <c r="BC24" s="9" t="str">
        <f t="shared" ca="1" si="11"/>
        <v/>
      </c>
      <c r="BD24" s="9" t="str">
        <f t="shared" ca="1" si="12"/>
        <v/>
      </c>
      <c r="BE24" s="9" t="str">
        <f t="shared" ca="1" si="13"/>
        <v/>
      </c>
      <c r="BF24" s="9" t="str">
        <f t="shared" ca="1" si="14"/>
        <v/>
      </c>
      <c r="BH24" s="9" t="e">
        <f t="shared" si="15"/>
        <v>#N/A</v>
      </c>
      <c r="BI24" s="9" t="str">
        <f t="shared" si="16"/>
        <v/>
      </c>
      <c r="BJ24" s="9" t="str">
        <f t="shared" si="17"/>
        <v/>
      </c>
      <c r="BK24" s="9" t="str">
        <f t="shared" si="18"/>
        <v/>
      </c>
      <c r="BL24" s="9" t="str">
        <f t="shared" si="19"/>
        <v/>
      </c>
    </row>
    <row r="25" spans="1:64" ht="24" customHeight="1" x14ac:dyDescent="0.15">
      <c r="A25" s="2" t="s">
        <v>85</v>
      </c>
      <c r="B25" t="str">
        <f t="shared" ca="1" si="0"/>
        <v/>
      </c>
      <c r="C25" t="str">
        <f t="shared" si="1"/>
        <v/>
      </c>
      <c r="D25" t="str">
        <f t="shared" si="2"/>
        <v>一般</v>
      </c>
      <c r="E25" t="s">
        <v>65</v>
      </c>
      <c r="F25" t="str" cm="1">
        <f t="array" aca="1" ref="F25" ca="1">INDIRECT("Y"&amp;ROW(X35))&amp;""</f>
        <v/>
      </c>
      <c r="G25" t="str" cm="1">
        <f t="array" aca="1" ref="G25" ca="1">INDIRECT("Z"&amp;ROW(X35))&amp;""</f>
        <v/>
      </c>
      <c r="H25" t="str" cm="1">
        <f t="array" aca="1" ref="H25" ca="1">INDIRECT("AK"&amp;ROW(X35))&amp;""</f>
        <v/>
      </c>
      <c r="I25" t="str" cm="1">
        <f t="array" aca="1" ref="I25" ca="1">INDIRECT("AB"&amp;ROW(X35))&amp;""</f>
        <v/>
      </c>
      <c r="J25" t="str" cm="1">
        <f t="array" aca="1" ref="J25" ca="1">INDIRECT("AD"&amp;ROW(X35))&amp;""</f>
        <v/>
      </c>
      <c r="K25" t="str" cm="1">
        <f t="array" aca="1" ref="K25" ca="1">INDIRECT("AE"&amp;ROW(X35))&amp;""</f>
        <v/>
      </c>
      <c r="L25" t="str" cm="1">
        <f t="array" aca="1" ref="L25" ca="1">INDIRECT("AF"&amp;ROW(X35))&amp;""</f>
        <v/>
      </c>
      <c r="N25" s="19" t="str">
        <f>Z152</f>
        <v/>
      </c>
      <c r="O25" s="2" t="str">
        <f t="shared" si="3"/>
        <v/>
      </c>
      <c r="P25" s="2" t="str" cm="1">
        <f t="array" aca="1" ref="P25" ca="1">INDIRECT("Z"&amp;ROW(Z153))&amp;""</f>
        <v/>
      </c>
      <c r="Q25" s="2" t="str" cm="1">
        <f t="array" aca="1" ref="Q25" ca="1">INDIRECT("AC"&amp;ROW(AC153))&amp;""</f>
        <v/>
      </c>
      <c r="R25" s="2" t="str" cm="1">
        <f t="array" aca="1" ref="R25" ca="1">INDIRECT("AD"&amp;ROW(AD153))&amp;""</f>
        <v/>
      </c>
      <c r="S25" s="2" t="str" cm="1">
        <f t="array" aca="1" ref="S25" ca="1">INDIRECT("AE"&amp;ROW(AE153))&amp;""</f>
        <v/>
      </c>
      <c r="T25" s="2" t="str" cm="1">
        <f t="array" aca="1" ref="T25" ca="1">INDIRECT("AF"&amp;ROW(AF153))&amp;""</f>
        <v/>
      </c>
      <c r="U25" s="2" t="str" cm="1">
        <f t="array" aca="1" ref="U25" ca="1">INDIRECT("AG"&amp;ROW(AG153))&amp;""</f>
        <v/>
      </c>
      <c r="V25" s="2" t="str" cm="1">
        <f t="array" aca="1" ref="V25" ca="1">INDIRECT("AH"&amp;ROW(AH153))&amp;""</f>
        <v/>
      </c>
      <c r="W25" s="2" t="s">
        <v>85</v>
      </c>
      <c r="X25" s="71">
        <v>15</v>
      </c>
      <c r="Y25" s="73"/>
      <c r="Z25" s="74"/>
      <c r="AA25" s="74"/>
      <c r="AB25" s="67"/>
      <c r="AC25" s="68"/>
      <c r="AD25" s="76"/>
      <c r="AE25" s="88"/>
      <c r="AF25" s="89"/>
      <c r="AG25" s="90"/>
      <c r="AH25" s="89"/>
      <c r="AI25" s="88"/>
      <c r="AJ25" s="89"/>
      <c r="AK25" s="59" t="str">
        <f ca="1">ASC(PHONETIC(INDIRECT("AA"&amp;25)))</f>
        <v/>
      </c>
      <c r="AL25" s="9" t="str" cm="1">
        <f t="array" aca="1" ref="AL25" ca="1">IF(AND(INDIRECT("AB"&amp;25)&gt;=1,INDIRECT("AB"&amp;25)&lt;5),MAX($AL$11:AL24)+1,"")</f>
        <v/>
      </c>
      <c r="AM25" s="9" t="str" cm="1">
        <f t="array" aca="1" ref="AM25" ca="1">IF(AND(INDIRECT("AB"&amp;25)&gt;4),MAX($AM$11:AM24)+1,"")</f>
        <v/>
      </c>
      <c r="AN25" s="9"/>
      <c r="AO25" s="9"/>
      <c r="AP25" s="9" t="str" cm="1">
        <f t="array" aca="1" ref="AP25" ca="1">IF(AND(INDIRECT("AB"&amp;25)&gt;4),MAX($AP$11:AP24)+1,"")</f>
        <v/>
      </c>
      <c r="AQ25" s="9" t="str" cm="1">
        <f t="array" aca="1" ref="AQ25" ca="1">IF(AND(INDIRECT("AB"&amp;25)&gt;=1,INDIRECT("AB"&amp;25)&lt;3),MAX($AQ$11:AQ24)+1,"")</f>
        <v/>
      </c>
      <c r="AR25" s="9"/>
      <c r="AS25" s="9" t="str" cm="1">
        <f t="array" aca="1" ref="AS25" ca="1">IF(INDIRECT("Z"&amp;ROW(AS25))&lt;&gt;"",MAX($AS$11:AS24)+1,"")</f>
        <v/>
      </c>
      <c r="AT25" s="9" t="str" cm="1">
        <f t="array" aca="1" ref="AT25" ca="1">INDIRECT("Y"&amp;25)&amp;INDIRECT("Z"&amp;25)&amp;""</f>
        <v/>
      </c>
      <c r="AU25" s="8">
        <v>24</v>
      </c>
      <c r="AV25" s="9" t="str">
        <f t="shared" ca="1" si="4"/>
        <v/>
      </c>
      <c r="AW25" s="9" t="str">
        <f t="shared" ca="1" si="5"/>
        <v/>
      </c>
      <c r="AX25" s="9" t="str">
        <f t="shared" ca="1" si="6"/>
        <v/>
      </c>
      <c r="AY25" s="9" t="str">
        <f t="shared" ca="1" si="7"/>
        <v/>
      </c>
      <c r="AZ25" s="9" t="str">
        <f t="shared" ca="1" si="8"/>
        <v/>
      </c>
      <c r="BA25" s="9" t="str">
        <f t="shared" ca="1" si="9"/>
        <v/>
      </c>
      <c r="BB25" s="9" t="str">
        <f t="shared" ca="1" si="10"/>
        <v/>
      </c>
      <c r="BC25" s="9" t="str">
        <f t="shared" ca="1" si="11"/>
        <v/>
      </c>
      <c r="BD25" s="9" t="str">
        <f t="shared" ca="1" si="12"/>
        <v/>
      </c>
      <c r="BE25" s="9" t="str">
        <f t="shared" ca="1" si="13"/>
        <v/>
      </c>
      <c r="BF25" s="9" t="str">
        <f t="shared" ca="1" si="14"/>
        <v/>
      </c>
      <c r="BH25" s="9" t="e">
        <f t="shared" si="15"/>
        <v>#N/A</v>
      </c>
      <c r="BI25" s="9" t="str">
        <f t="shared" si="16"/>
        <v/>
      </c>
      <c r="BJ25" s="9" t="str">
        <f t="shared" si="17"/>
        <v/>
      </c>
      <c r="BK25" s="9" t="str">
        <f t="shared" si="18"/>
        <v/>
      </c>
      <c r="BL25" s="9" t="str">
        <f t="shared" si="19"/>
        <v/>
      </c>
    </row>
    <row r="26" spans="1:64" ht="24" customHeight="1" x14ac:dyDescent="0.15">
      <c r="A26" s="2" t="s">
        <v>86</v>
      </c>
      <c r="B26" t="str">
        <f t="shared" ca="1" si="0"/>
        <v/>
      </c>
      <c r="C26" t="str">
        <f t="shared" si="1"/>
        <v/>
      </c>
      <c r="D26" t="str">
        <f t="shared" si="2"/>
        <v>一般</v>
      </c>
      <c r="E26" t="s">
        <v>65</v>
      </c>
      <c r="F26" t="str" cm="1">
        <f t="array" aca="1" ref="F26" ca="1">INDIRECT("Y"&amp;ROW(X36))&amp;""</f>
        <v/>
      </c>
      <c r="G26" t="str" cm="1">
        <f t="array" aca="1" ref="G26" ca="1">INDIRECT("Z"&amp;ROW(X36))&amp;""</f>
        <v/>
      </c>
      <c r="H26" t="str" cm="1">
        <f t="array" aca="1" ref="H26" ca="1">INDIRECT("AK"&amp;ROW(X36))&amp;""</f>
        <v/>
      </c>
      <c r="I26" t="str" cm="1">
        <f t="array" aca="1" ref="I26" ca="1">INDIRECT("AB"&amp;ROW(X36))&amp;""</f>
        <v/>
      </c>
      <c r="J26" t="str" cm="1">
        <f t="array" aca="1" ref="J26" ca="1">INDIRECT("AD"&amp;ROW(X36))&amp;""</f>
        <v/>
      </c>
      <c r="K26" t="str" cm="1">
        <f t="array" aca="1" ref="K26" ca="1">INDIRECT("AE"&amp;ROW(X36))&amp;""</f>
        <v/>
      </c>
      <c r="L26" t="str" cm="1">
        <f t="array" aca="1" ref="L26" ca="1">INDIRECT("AF"&amp;ROW(X36))&amp;""</f>
        <v/>
      </c>
      <c r="N26" s="19" t="str">
        <f>Z152</f>
        <v/>
      </c>
      <c r="O26" s="2" t="str">
        <f t="shared" si="3"/>
        <v/>
      </c>
      <c r="P26" s="2" t="str" cm="1">
        <f t="array" aca="1" ref="P26" ca="1">INDIRECT("Z"&amp;ROW(Z154))&amp;""</f>
        <v/>
      </c>
      <c r="Q26" s="2" t="str" cm="1">
        <f t="array" aca="1" ref="Q26" ca="1">INDIRECT("AC"&amp;ROW(AC154))&amp;""</f>
        <v/>
      </c>
      <c r="R26" s="2" t="str" cm="1">
        <f t="array" aca="1" ref="R26" ca="1">INDIRECT("AD"&amp;ROW(AD154))&amp;""</f>
        <v/>
      </c>
      <c r="S26" s="2" t="str" cm="1">
        <f t="array" aca="1" ref="S26" ca="1">INDIRECT("AE"&amp;ROW(AE154))&amp;""</f>
        <v/>
      </c>
      <c r="T26" s="2" t="str" cm="1">
        <f t="array" aca="1" ref="T26" ca="1">INDIRECT("AF"&amp;ROW(AF154))&amp;""</f>
        <v/>
      </c>
      <c r="U26" s="2" t="str" cm="1">
        <f t="array" aca="1" ref="U26" ca="1">INDIRECT("AG"&amp;ROW(AG154))&amp;""</f>
        <v/>
      </c>
      <c r="V26" s="2" t="str" cm="1">
        <f t="array" aca="1" ref="V26" ca="1">INDIRECT("AH"&amp;ROW(AH154))&amp;""</f>
        <v/>
      </c>
      <c r="W26" s="2" t="s">
        <v>86</v>
      </c>
      <c r="X26" s="71">
        <v>16</v>
      </c>
      <c r="Y26" s="73"/>
      <c r="Z26" s="74"/>
      <c r="AA26" s="74"/>
      <c r="AB26" s="67"/>
      <c r="AC26" s="68"/>
      <c r="AD26" s="76"/>
      <c r="AE26" s="88"/>
      <c r="AF26" s="89"/>
      <c r="AG26" s="90"/>
      <c r="AH26" s="89"/>
      <c r="AI26" s="88"/>
      <c r="AJ26" s="89"/>
      <c r="AK26" s="59" t="str">
        <f ca="1">ASC(PHONETIC(INDIRECT("AA"&amp;26)))</f>
        <v/>
      </c>
      <c r="AL26" s="9" t="str" cm="1">
        <f t="array" aca="1" ref="AL26" ca="1">IF(AND(INDIRECT("AB"&amp;26)&gt;=1,INDIRECT("AB"&amp;26)&lt;5),MAX($AL$11:AL25)+1,"")</f>
        <v/>
      </c>
      <c r="AM26" s="9" t="str" cm="1">
        <f t="array" aca="1" ref="AM26" ca="1">IF(AND(INDIRECT("AB"&amp;26)&gt;4),MAX($AM$11:AM25)+1,"")</f>
        <v/>
      </c>
      <c r="AN26" s="9"/>
      <c r="AO26" s="9"/>
      <c r="AP26" s="9" t="str" cm="1">
        <f t="array" aca="1" ref="AP26" ca="1">IF(AND(INDIRECT("AB"&amp;26)&gt;4),MAX($AP$11:AP25)+1,"")</f>
        <v/>
      </c>
      <c r="AQ26" s="9" t="str" cm="1">
        <f t="array" aca="1" ref="AQ26" ca="1">IF(AND(INDIRECT("AB"&amp;26)&gt;=1,INDIRECT("AB"&amp;26)&lt;3),MAX($AQ$11:AQ25)+1,"")</f>
        <v/>
      </c>
      <c r="AR26" s="9"/>
      <c r="AS26" s="9" t="str" cm="1">
        <f t="array" aca="1" ref="AS26" ca="1">IF(INDIRECT("Z"&amp;ROW(AS26))&lt;&gt;"",MAX($AS$11:AS25)+1,"")</f>
        <v/>
      </c>
      <c r="AT26" s="9" t="str" cm="1">
        <f t="array" aca="1" ref="AT26" ca="1">INDIRECT("Y"&amp;26)&amp;INDIRECT("Z"&amp;26)&amp;""</f>
        <v/>
      </c>
      <c r="AU26" s="8">
        <v>25</v>
      </c>
      <c r="AV26" s="9" t="str">
        <f t="shared" ca="1" si="4"/>
        <v/>
      </c>
      <c r="AW26" s="9" t="str">
        <f t="shared" ca="1" si="5"/>
        <v/>
      </c>
      <c r="AX26" s="9" t="str">
        <f t="shared" ca="1" si="6"/>
        <v/>
      </c>
      <c r="AY26" s="9" t="str">
        <f t="shared" ca="1" si="7"/>
        <v/>
      </c>
      <c r="AZ26" s="9" t="str">
        <f t="shared" ca="1" si="8"/>
        <v/>
      </c>
      <c r="BA26" s="9" t="str">
        <f t="shared" ca="1" si="9"/>
        <v/>
      </c>
      <c r="BB26" s="9" t="str">
        <f t="shared" ca="1" si="10"/>
        <v/>
      </c>
      <c r="BC26" s="9" t="str">
        <f t="shared" ca="1" si="11"/>
        <v/>
      </c>
      <c r="BD26" s="9" t="str">
        <f t="shared" ca="1" si="12"/>
        <v/>
      </c>
      <c r="BE26" s="9" t="str">
        <f t="shared" ca="1" si="13"/>
        <v/>
      </c>
      <c r="BF26" s="9" t="str">
        <f t="shared" ca="1" si="14"/>
        <v/>
      </c>
      <c r="BH26" s="9" t="e">
        <f t="shared" si="15"/>
        <v>#N/A</v>
      </c>
      <c r="BI26" s="9" t="str">
        <f t="shared" si="16"/>
        <v/>
      </c>
      <c r="BJ26" s="9" t="str">
        <f t="shared" si="17"/>
        <v/>
      </c>
      <c r="BK26" s="9" t="str">
        <f t="shared" si="18"/>
        <v/>
      </c>
      <c r="BL26" s="9" t="str">
        <f t="shared" si="19"/>
        <v/>
      </c>
    </row>
    <row r="27" spans="1:64" ht="24" customHeight="1" x14ac:dyDescent="0.15">
      <c r="A27" s="2" t="s">
        <v>85</v>
      </c>
      <c r="B27" t="str">
        <f t="shared" ca="1" si="0"/>
        <v/>
      </c>
      <c r="C27" t="str">
        <f t="shared" si="1"/>
        <v/>
      </c>
      <c r="D27" t="str">
        <f t="shared" si="2"/>
        <v>一般</v>
      </c>
      <c r="E27" t="s">
        <v>65</v>
      </c>
      <c r="F27" t="str" cm="1">
        <f t="array" aca="1" ref="F27" ca="1">INDIRECT("Y"&amp;ROW(X37))&amp;""</f>
        <v/>
      </c>
      <c r="G27" t="str" cm="1">
        <f t="array" aca="1" ref="G27" ca="1">INDIRECT("Z"&amp;ROW(X37))&amp;""</f>
        <v/>
      </c>
      <c r="H27" t="str" cm="1">
        <f t="array" aca="1" ref="H27" ca="1">INDIRECT("AK"&amp;ROW(X37))&amp;""</f>
        <v/>
      </c>
      <c r="I27" t="str" cm="1">
        <f t="array" aca="1" ref="I27" ca="1">INDIRECT("AB"&amp;ROW(X37))&amp;""</f>
        <v/>
      </c>
      <c r="J27" t="str" cm="1">
        <f t="array" aca="1" ref="J27" ca="1">INDIRECT("AD"&amp;ROW(X37))&amp;""</f>
        <v/>
      </c>
      <c r="K27" t="str" cm="1">
        <f t="array" aca="1" ref="K27" ca="1">INDIRECT("AE"&amp;ROW(X37))&amp;""</f>
        <v/>
      </c>
      <c r="L27" t="str" cm="1">
        <f t="array" aca="1" ref="L27" ca="1">INDIRECT("AF"&amp;ROW(X37))&amp;""</f>
        <v/>
      </c>
      <c r="N27" s="19" t="str">
        <f>Z152</f>
        <v/>
      </c>
      <c r="O27" s="2" t="str">
        <f t="shared" si="3"/>
        <v/>
      </c>
      <c r="P27" s="2" t="str" cm="1">
        <f t="array" aca="1" ref="P27" ca="1">INDIRECT("Z"&amp;ROW(Z155))&amp;""</f>
        <v/>
      </c>
      <c r="Q27" s="2" t="str" cm="1">
        <f t="array" aca="1" ref="Q27" ca="1">INDIRECT("AC"&amp;ROW(AC155))&amp;""</f>
        <v/>
      </c>
      <c r="R27" s="2" t="str" cm="1">
        <f t="array" aca="1" ref="R27" ca="1">INDIRECT("AD"&amp;ROW(AD155))&amp;""</f>
        <v/>
      </c>
      <c r="S27" s="2" t="str" cm="1">
        <f t="array" aca="1" ref="S27" ca="1">INDIRECT("AE"&amp;ROW(AE155))&amp;""</f>
        <v/>
      </c>
      <c r="T27" s="2" t="str" cm="1">
        <f t="array" aca="1" ref="T27" ca="1">INDIRECT("AF"&amp;ROW(AF155))&amp;""</f>
        <v/>
      </c>
      <c r="U27" s="2" t="str" cm="1">
        <f t="array" aca="1" ref="U27" ca="1">INDIRECT("AG"&amp;ROW(AG155))&amp;""</f>
        <v/>
      </c>
      <c r="V27" s="2" t="str" cm="1">
        <f t="array" aca="1" ref="V27" ca="1">INDIRECT("AH"&amp;ROW(AH155))&amp;""</f>
        <v/>
      </c>
      <c r="W27" s="2" t="s">
        <v>85</v>
      </c>
      <c r="X27" s="71">
        <v>17</v>
      </c>
      <c r="Y27" s="73"/>
      <c r="Z27" s="74"/>
      <c r="AA27" s="74"/>
      <c r="AB27" s="67"/>
      <c r="AC27" s="68"/>
      <c r="AD27" s="76"/>
      <c r="AE27" s="88"/>
      <c r="AF27" s="89"/>
      <c r="AG27" s="90"/>
      <c r="AH27" s="89"/>
      <c r="AI27" s="88"/>
      <c r="AJ27" s="89"/>
      <c r="AK27" s="59" t="str">
        <f ca="1">ASC(PHONETIC(INDIRECT("AA"&amp;27)))</f>
        <v/>
      </c>
      <c r="AL27" s="9" t="str" cm="1">
        <f t="array" aca="1" ref="AL27" ca="1">IF(AND(INDIRECT("AB"&amp;27)&gt;=1,INDIRECT("AB"&amp;27)&lt;5),MAX($AL$11:AL26)+1,"")</f>
        <v/>
      </c>
      <c r="AM27" s="9" t="str" cm="1">
        <f t="array" aca="1" ref="AM27" ca="1">IF(AND(INDIRECT("AB"&amp;27)&gt;4),MAX($AM$11:AM26)+1,"")</f>
        <v/>
      </c>
      <c r="AN27" s="9"/>
      <c r="AO27" s="9"/>
      <c r="AP27" s="9" t="str" cm="1">
        <f t="array" aca="1" ref="AP27" ca="1">IF(AND(INDIRECT("AB"&amp;27)&gt;4),MAX($AP$11:AP26)+1,"")</f>
        <v/>
      </c>
      <c r="AQ27" s="9" t="str" cm="1">
        <f t="array" aca="1" ref="AQ27" ca="1">IF(AND(INDIRECT("AB"&amp;27)&gt;=1,INDIRECT("AB"&amp;27)&lt;3),MAX($AQ$11:AQ26)+1,"")</f>
        <v/>
      </c>
      <c r="AR27" s="9"/>
      <c r="AS27" s="9" t="str" cm="1">
        <f t="array" aca="1" ref="AS27" ca="1">IF(INDIRECT("Z"&amp;ROW(AS27))&lt;&gt;"",MAX($AS$11:AS26)+1,"")</f>
        <v/>
      </c>
      <c r="AT27" s="9" t="str" cm="1">
        <f t="array" aca="1" ref="AT27" ca="1">INDIRECT("Y"&amp;27)&amp;INDIRECT("Z"&amp;27)&amp;""</f>
        <v/>
      </c>
      <c r="AU27" s="8">
        <v>26</v>
      </c>
      <c r="AV27" s="9" t="str">
        <f t="shared" ca="1" si="4"/>
        <v/>
      </c>
      <c r="AW27" s="9" t="str">
        <f t="shared" ca="1" si="5"/>
        <v/>
      </c>
      <c r="AX27" s="9" t="str">
        <f t="shared" ca="1" si="6"/>
        <v/>
      </c>
      <c r="AY27" s="9" t="str">
        <f t="shared" ca="1" si="7"/>
        <v/>
      </c>
      <c r="AZ27" s="9" t="str">
        <f t="shared" ca="1" si="8"/>
        <v/>
      </c>
      <c r="BA27" s="9" t="str">
        <f t="shared" ca="1" si="9"/>
        <v/>
      </c>
      <c r="BB27" s="9" t="str">
        <f t="shared" ca="1" si="10"/>
        <v/>
      </c>
      <c r="BC27" s="9" t="str">
        <f t="shared" ca="1" si="11"/>
        <v/>
      </c>
      <c r="BD27" s="9" t="str">
        <f t="shared" ca="1" si="12"/>
        <v/>
      </c>
      <c r="BE27" s="9" t="str">
        <f t="shared" ca="1" si="13"/>
        <v/>
      </c>
      <c r="BF27" s="9" t="str">
        <f t="shared" ca="1" si="14"/>
        <v/>
      </c>
      <c r="BH27" s="9" t="e">
        <f t="shared" si="15"/>
        <v>#N/A</v>
      </c>
      <c r="BI27" s="9" t="str">
        <f t="shared" si="16"/>
        <v/>
      </c>
      <c r="BJ27" s="9" t="str">
        <f t="shared" si="17"/>
        <v/>
      </c>
      <c r="BK27" s="9" t="str">
        <f t="shared" si="18"/>
        <v/>
      </c>
      <c r="BL27" s="9" t="str">
        <f t="shared" si="19"/>
        <v/>
      </c>
    </row>
    <row r="28" spans="1:64" ht="24" customHeight="1" x14ac:dyDescent="0.15">
      <c r="A28" s="2" t="s">
        <v>86</v>
      </c>
      <c r="B28" t="str">
        <f t="shared" ca="1" si="0"/>
        <v/>
      </c>
      <c r="C28" t="str">
        <f t="shared" si="1"/>
        <v/>
      </c>
      <c r="D28" t="str">
        <f t="shared" si="2"/>
        <v>一般</v>
      </c>
      <c r="E28" t="s">
        <v>65</v>
      </c>
      <c r="F28" t="str" cm="1">
        <f t="array" aca="1" ref="F28" ca="1">INDIRECT("Y"&amp;ROW(X38))&amp;""</f>
        <v/>
      </c>
      <c r="G28" t="str" cm="1">
        <f t="array" aca="1" ref="G28" ca="1">INDIRECT("Z"&amp;ROW(X38))&amp;""</f>
        <v/>
      </c>
      <c r="H28" t="str" cm="1">
        <f t="array" aca="1" ref="H28" ca="1">INDIRECT("AK"&amp;ROW(X38))&amp;""</f>
        <v/>
      </c>
      <c r="I28" t="str" cm="1">
        <f t="array" aca="1" ref="I28" ca="1">INDIRECT("AB"&amp;ROW(X38))&amp;""</f>
        <v/>
      </c>
      <c r="J28" t="str" cm="1">
        <f t="array" aca="1" ref="J28" ca="1">INDIRECT("AD"&amp;ROW(X38))&amp;""</f>
        <v/>
      </c>
      <c r="K28" t="str" cm="1">
        <f t="array" aca="1" ref="K28" ca="1">INDIRECT("AE"&amp;ROW(X38))&amp;""</f>
        <v/>
      </c>
      <c r="L28" t="str" cm="1">
        <f t="array" aca="1" ref="L28" ca="1">INDIRECT("AF"&amp;ROW(X38))&amp;""</f>
        <v/>
      </c>
      <c r="N28" s="19" t="str">
        <f>Z152</f>
        <v/>
      </c>
      <c r="O28" s="2" t="str">
        <f t="shared" si="3"/>
        <v/>
      </c>
      <c r="P28" s="2" t="str" cm="1">
        <f t="array" aca="1" ref="P28" ca="1">INDIRECT("Z"&amp;ROW(Z156))&amp;""</f>
        <v/>
      </c>
      <c r="Q28" s="2" t="str" cm="1">
        <f t="array" aca="1" ref="Q28" ca="1">INDIRECT("AC"&amp;ROW(AC156))&amp;""</f>
        <v/>
      </c>
      <c r="R28" s="2" t="str" cm="1">
        <f t="array" aca="1" ref="R28" ca="1">INDIRECT("AD"&amp;ROW(AD156))&amp;""</f>
        <v/>
      </c>
      <c r="S28" s="2" t="str" cm="1">
        <f t="array" aca="1" ref="S28" ca="1">INDIRECT("AE"&amp;ROW(AE156))&amp;""</f>
        <v/>
      </c>
      <c r="T28" s="2" t="str" cm="1">
        <f t="array" aca="1" ref="T28" ca="1">INDIRECT("AF"&amp;ROW(AF156))&amp;""</f>
        <v/>
      </c>
      <c r="U28" s="2" t="str" cm="1">
        <f t="array" aca="1" ref="U28" ca="1">INDIRECT("AG"&amp;ROW(AG156))&amp;""</f>
        <v/>
      </c>
      <c r="V28" s="2" t="str" cm="1">
        <f t="array" aca="1" ref="V28" ca="1">INDIRECT("AH"&amp;ROW(AH156))&amp;""</f>
        <v/>
      </c>
      <c r="W28" s="2" t="s">
        <v>86</v>
      </c>
      <c r="X28" s="71">
        <v>18</v>
      </c>
      <c r="Y28" s="73"/>
      <c r="Z28" s="74"/>
      <c r="AA28" s="74"/>
      <c r="AB28" s="67"/>
      <c r="AC28" s="68"/>
      <c r="AD28" s="76"/>
      <c r="AE28" s="88"/>
      <c r="AF28" s="89"/>
      <c r="AG28" s="90"/>
      <c r="AH28" s="89"/>
      <c r="AI28" s="88"/>
      <c r="AJ28" s="89"/>
      <c r="AK28" s="59" t="str">
        <f ca="1">ASC(PHONETIC(INDIRECT("AA"&amp;28)))</f>
        <v/>
      </c>
      <c r="AL28" s="9" t="str" cm="1">
        <f t="array" aca="1" ref="AL28" ca="1">IF(AND(INDIRECT("AB"&amp;28)&gt;=1,INDIRECT("AB"&amp;28)&lt;5),MAX($AL$11:AL27)+1,"")</f>
        <v/>
      </c>
      <c r="AM28" s="9" t="str" cm="1">
        <f t="array" aca="1" ref="AM28" ca="1">IF(AND(INDIRECT("AB"&amp;28)&gt;4),MAX($AM$11:AM27)+1,"")</f>
        <v/>
      </c>
      <c r="AN28" s="9"/>
      <c r="AO28" s="9"/>
      <c r="AP28" s="9" t="str" cm="1">
        <f t="array" aca="1" ref="AP28" ca="1">IF(AND(INDIRECT("AB"&amp;28)&gt;4),MAX($AP$11:AP27)+1,"")</f>
        <v/>
      </c>
      <c r="AQ28" s="9" t="str" cm="1">
        <f t="array" aca="1" ref="AQ28" ca="1">IF(AND(INDIRECT("AB"&amp;28)&gt;=1,INDIRECT("AB"&amp;28)&lt;3),MAX($AQ$11:AQ27)+1,"")</f>
        <v/>
      </c>
      <c r="AR28" s="9"/>
      <c r="AS28" s="9" t="str" cm="1">
        <f t="array" aca="1" ref="AS28" ca="1">IF(INDIRECT("Z"&amp;ROW(AS28))&lt;&gt;"",MAX($AS$11:AS27)+1,"")</f>
        <v/>
      </c>
      <c r="AT28" s="9" t="str" cm="1">
        <f t="array" aca="1" ref="AT28" ca="1">INDIRECT("Y"&amp;28)&amp;INDIRECT("Z"&amp;28)&amp;""</f>
        <v/>
      </c>
      <c r="AU28" s="8">
        <v>27</v>
      </c>
      <c r="AV28" s="9" t="str">
        <f t="shared" ca="1" si="4"/>
        <v/>
      </c>
      <c r="AW28" s="9" t="str">
        <f t="shared" ca="1" si="5"/>
        <v/>
      </c>
      <c r="AX28" s="9" t="str">
        <f t="shared" ca="1" si="6"/>
        <v/>
      </c>
      <c r="AY28" s="9" t="str">
        <f t="shared" ca="1" si="7"/>
        <v/>
      </c>
      <c r="AZ28" s="9" t="str">
        <f t="shared" ca="1" si="8"/>
        <v/>
      </c>
      <c r="BA28" s="9" t="str">
        <f t="shared" ca="1" si="9"/>
        <v/>
      </c>
      <c r="BB28" s="9" t="str">
        <f t="shared" ca="1" si="10"/>
        <v/>
      </c>
      <c r="BC28" s="9" t="str">
        <f t="shared" ca="1" si="11"/>
        <v/>
      </c>
      <c r="BD28" s="9" t="str">
        <f t="shared" ca="1" si="12"/>
        <v/>
      </c>
      <c r="BE28" s="9" t="str">
        <f t="shared" ca="1" si="13"/>
        <v/>
      </c>
      <c r="BF28" s="9" t="str">
        <f t="shared" ca="1" si="14"/>
        <v/>
      </c>
      <c r="BH28" s="9" t="e">
        <f t="shared" si="15"/>
        <v>#N/A</v>
      </c>
      <c r="BI28" s="9" t="str">
        <f t="shared" si="16"/>
        <v/>
      </c>
      <c r="BJ28" s="9" t="str">
        <f t="shared" si="17"/>
        <v/>
      </c>
      <c r="BK28" s="9" t="str">
        <f t="shared" si="18"/>
        <v/>
      </c>
      <c r="BL28" s="9" t="str">
        <f t="shared" si="19"/>
        <v/>
      </c>
    </row>
    <row r="29" spans="1:64" ht="24" customHeight="1" x14ac:dyDescent="0.15">
      <c r="A29" s="2" t="s">
        <v>85</v>
      </c>
      <c r="B29" t="str">
        <f t="shared" ca="1" si="0"/>
        <v/>
      </c>
      <c r="C29" t="str">
        <f t="shared" si="1"/>
        <v/>
      </c>
      <c r="D29" t="str">
        <f t="shared" si="2"/>
        <v>一般</v>
      </c>
      <c r="E29" t="s">
        <v>65</v>
      </c>
      <c r="F29" t="str" cm="1">
        <f t="array" aca="1" ref="F29" ca="1">INDIRECT("Y"&amp;ROW(X39))&amp;""</f>
        <v/>
      </c>
      <c r="G29" t="str" cm="1">
        <f t="array" aca="1" ref="G29" ca="1">INDIRECT("Z"&amp;ROW(X39))&amp;""</f>
        <v/>
      </c>
      <c r="H29" t="str" cm="1">
        <f t="array" aca="1" ref="H29" ca="1">INDIRECT("AK"&amp;ROW(X39))&amp;""</f>
        <v/>
      </c>
      <c r="I29" t="str" cm="1">
        <f t="array" aca="1" ref="I29" ca="1">INDIRECT("AB"&amp;ROW(X39))&amp;""</f>
        <v/>
      </c>
      <c r="J29" t="str" cm="1">
        <f t="array" aca="1" ref="J29" ca="1">INDIRECT("AD"&amp;ROW(X39))&amp;""</f>
        <v/>
      </c>
      <c r="K29" t="str" cm="1">
        <f t="array" aca="1" ref="K29" ca="1">INDIRECT("AE"&amp;ROW(X39))&amp;""</f>
        <v/>
      </c>
      <c r="L29" t="str" cm="1">
        <f t="array" aca="1" ref="L29" ca="1">INDIRECT("AF"&amp;ROW(X39))&amp;""</f>
        <v/>
      </c>
      <c r="N29" s="19" t="str">
        <f>Z152</f>
        <v/>
      </c>
      <c r="O29" s="2" t="str">
        <f t="shared" si="3"/>
        <v/>
      </c>
      <c r="P29" s="2" t="str" cm="1">
        <f t="array" aca="1" ref="P29" ca="1">INDIRECT("Z"&amp;ROW(Z157))&amp;""</f>
        <v/>
      </c>
      <c r="Q29" s="2" t="str" cm="1">
        <f t="array" aca="1" ref="Q29" ca="1">INDIRECT("AC"&amp;ROW(AC157))&amp;""</f>
        <v/>
      </c>
      <c r="R29" s="2" t="str" cm="1">
        <f t="array" aca="1" ref="R29" ca="1">INDIRECT("AD"&amp;ROW(AD157))&amp;""</f>
        <v/>
      </c>
      <c r="S29" s="2" t="str" cm="1">
        <f t="array" aca="1" ref="S29" ca="1">INDIRECT("AE"&amp;ROW(AE157))&amp;""</f>
        <v/>
      </c>
      <c r="T29" s="2" t="str" cm="1">
        <f t="array" aca="1" ref="T29" ca="1">INDIRECT("AF"&amp;ROW(AF157))&amp;""</f>
        <v/>
      </c>
      <c r="U29" s="2" t="str" cm="1">
        <f t="array" aca="1" ref="U29" ca="1">INDIRECT("AG"&amp;ROW(AG157))&amp;""</f>
        <v/>
      </c>
      <c r="V29" s="2" t="str" cm="1">
        <f t="array" aca="1" ref="V29" ca="1">INDIRECT("AH"&amp;ROW(AH157))&amp;""</f>
        <v/>
      </c>
      <c r="W29" s="2" t="s">
        <v>85</v>
      </c>
      <c r="X29" s="71">
        <v>19</v>
      </c>
      <c r="Y29" s="73"/>
      <c r="Z29" s="74"/>
      <c r="AA29" s="74"/>
      <c r="AB29" s="67"/>
      <c r="AC29" s="68"/>
      <c r="AD29" s="76"/>
      <c r="AE29" s="88"/>
      <c r="AF29" s="89"/>
      <c r="AG29" s="90"/>
      <c r="AH29" s="89"/>
      <c r="AI29" s="88"/>
      <c r="AJ29" s="89"/>
      <c r="AK29" s="59" t="str">
        <f ca="1">ASC(PHONETIC(INDIRECT("AA"&amp;29)))</f>
        <v/>
      </c>
      <c r="AL29" s="9" t="str" cm="1">
        <f t="array" aca="1" ref="AL29" ca="1">IF(AND(INDIRECT("AB"&amp;29)&gt;=1,INDIRECT("AB"&amp;29)&lt;5),MAX($AL$11:AL28)+1,"")</f>
        <v/>
      </c>
      <c r="AM29" s="9" t="str" cm="1">
        <f t="array" aca="1" ref="AM29" ca="1">IF(AND(INDIRECT("AB"&amp;29)&gt;4),MAX($AM$11:AM28)+1,"")</f>
        <v/>
      </c>
      <c r="AN29" s="9"/>
      <c r="AO29" s="9"/>
      <c r="AP29" s="9" t="str" cm="1">
        <f t="array" aca="1" ref="AP29" ca="1">IF(AND(INDIRECT("AB"&amp;29)&gt;4),MAX($AP$11:AP28)+1,"")</f>
        <v/>
      </c>
      <c r="AQ29" s="9" t="str" cm="1">
        <f t="array" aca="1" ref="AQ29" ca="1">IF(AND(INDIRECT("AB"&amp;29)&gt;=1,INDIRECT("AB"&amp;29)&lt;3),MAX($AQ$11:AQ28)+1,"")</f>
        <v/>
      </c>
      <c r="AR29" s="9"/>
      <c r="AS29" s="9" t="str" cm="1">
        <f t="array" aca="1" ref="AS29" ca="1">IF(INDIRECT("Z"&amp;ROW(AS29))&lt;&gt;"",MAX($AS$11:AS28)+1,"")</f>
        <v/>
      </c>
      <c r="AT29" s="9" t="str" cm="1">
        <f t="array" aca="1" ref="AT29" ca="1">INDIRECT("Y"&amp;29)&amp;INDIRECT("Z"&amp;29)&amp;""</f>
        <v/>
      </c>
      <c r="AU29" s="8">
        <v>28</v>
      </c>
      <c r="AV29" s="9" t="str">
        <f t="shared" ca="1" si="4"/>
        <v/>
      </c>
      <c r="AW29" s="9" t="str">
        <f t="shared" ca="1" si="5"/>
        <v/>
      </c>
      <c r="AX29" s="9" t="str">
        <f t="shared" ca="1" si="6"/>
        <v/>
      </c>
      <c r="AY29" s="9" t="str">
        <f t="shared" ca="1" si="7"/>
        <v/>
      </c>
      <c r="AZ29" s="9" t="str">
        <f t="shared" ca="1" si="8"/>
        <v/>
      </c>
      <c r="BA29" s="9" t="str">
        <f t="shared" ca="1" si="9"/>
        <v/>
      </c>
      <c r="BB29" s="9" t="str">
        <f t="shared" ca="1" si="10"/>
        <v/>
      </c>
      <c r="BC29" s="9" t="str">
        <f t="shared" ca="1" si="11"/>
        <v/>
      </c>
      <c r="BD29" s="9" t="str">
        <f t="shared" ca="1" si="12"/>
        <v/>
      </c>
      <c r="BE29" s="9" t="str">
        <f t="shared" ca="1" si="13"/>
        <v/>
      </c>
      <c r="BF29" s="9" t="str">
        <f t="shared" ca="1" si="14"/>
        <v/>
      </c>
      <c r="BH29" s="9" t="e">
        <f t="shared" si="15"/>
        <v>#N/A</v>
      </c>
      <c r="BI29" s="9" t="str">
        <f t="shared" si="16"/>
        <v/>
      </c>
      <c r="BJ29" s="9" t="str">
        <f t="shared" si="17"/>
        <v/>
      </c>
      <c r="BK29" s="9" t="str">
        <f t="shared" si="18"/>
        <v/>
      </c>
      <c r="BL29" s="9" t="str">
        <f t="shared" si="19"/>
        <v/>
      </c>
    </row>
    <row r="30" spans="1:64" ht="24" customHeight="1" x14ac:dyDescent="0.15">
      <c r="A30" s="2" t="s">
        <v>86</v>
      </c>
      <c r="B30" t="str">
        <f t="shared" ca="1" si="0"/>
        <v/>
      </c>
      <c r="C30" t="str">
        <f t="shared" si="1"/>
        <v/>
      </c>
      <c r="D30" t="str">
        <f t="shared" si="2"/>
        <v>一般</v>
      </c>
      <c r="E30" t="s">
        <v>65</v>
      </c>
      <c r="F30" t="str" cm="1">
        <f t="array" aca="1" ref="F30" ca="1">INDIRECT("Y"&amp;ROW(X40))&amp;""</f>
        <v/>
      </c>
      <c r="G30" t="str" cm="1">
        <f t="array" aca="1" ref="G30" ca="1">INDIRECT("Z"&amp;ROW(X40))&amp;""</f>
        <v/>
      </c>
      <c r="H30" t="str" cm="1">
        <f t="array" aca="1" ref="H30" ca="1">INDIRECT("AK"&amp;ROW(X40))&amp;""</f>
        <v/>
      </c>
      <c r="I30" t="str" cm="1">
        <f t="array" aca="1" ref="I30" ca="1">INDIRECT("AB"&amp;ROW(X40))&amp;""</f>
        <v/>
      </c>
      <c r="J30" t="str" cm="1">
        <f t="array" aca="1" ref="J30" ca="1">INDIRECT("AD"&amp;ROW(X40))&amp;""</f>
        <v/>
      </c>
      <c r="K30" t="str" cm="1">
        <f t="array" aca="1" ref="K30" ca="1">INDIRECT("AE"&amp;ROW(X40))&amp;""</f>
        <v/>
      </c>
      <c r="L30" t="str" cm="1">
        <f t="array" aca="1" ref="L30" ca="1">INDIRECT("AF"&amp;ROW(X40))&amp;""</f>
        <v/>
      </c>
      <c r="N30" s="19" t="str">
        <f>Z152</f>
        <v/>
      </c>
      <c r="O30" s="2" t="str">
        <f t="shared" si="3"/>
        <v/>
      </c>
      <c r="P30" s="2" t="str" cm="1">
        <f t="array" aca="1" ref="P30" ca="1">INDIRECT("Z"&amp;ROW(Z158))&amp;""</f>
        <v/>
      </c>
      <c r="Q30" s="2" t="str" cm="1">
        <f t="array" aca="1" ref="Q30" ca="1">INDIRECT("AC"&amp;ROW(AC158))&amp;""</f>
        <v/>
      </c>
      <c r="R30" s="2" t="str" cm="1">
        <f t="array" aca="1" ref="R30" ca="1">INDIRECT("AD"&amp;ROW(AD158))&amp;""</f>
        <v/>
      </c>
      <c r="S30" s="2" t="str" cm="1">
        <f t="array" aca="1" ref="S30" ca="1">INDIRECT("AE"&amp;ROW(AE158))&amp;""</f>
        <v/>
      </c>
      <c r="T30" s="2" t="str" cm="1">
        <f t="array" aca="1" ref="T30" ca="1">INDIRECT("AF"&amp;ROW(AF158))&amp;""</f>
        <v/>
      </c>
      <c r="U30" s="2" t="str" cm="1">
        <f t="array" aca="1" ref="U30" ca="1">INDIRECT("AG"&amp;ROW(AG158))&amp;""</f>
        <v/>
      </c>
      <c r="V30" s="2" t="str" cm="1">
        <f t="array" aca="1" ref="V30" ca="1">INDIRECT("AH"&amp;ROW(AH158))&amp;""</f>
        <v/>
      </c>
      <c r="W30" s="2" t="s">
        <v>86</v>
      </c>
      <c r="X30" s="71">
        <v>20</v>
      </c>
      <c r="Y30" s="73"/>
      <c r="Z30" s="74"/>
      <c r="AA30" s="74"/>
      <c r="AB30" s="67"/>
      <c r="AC30" s="68"/>
      <c r="AD30" s="76"/>
      <c r="AE30" s="88"/>
      <c r="AF30" s="89"/>
      <c r="AG30" s="90"/>
      <c r="AH30" s="89"/>
      <c r="AI30" s="88"/>
      <c r="AJ30" s="89"/>
      <c r="AK30" s="59" t="str">
        <f ca="1">ASC(PHONETIC(INDIRECT("AA"&amp;30)))</f>
        <v/>
      </c>
      <c r="AL30" s="9" t="str" cm="1">
        <f t="array" aca="1" ref="AL30" ca="1">IF(AND(INDIRECT("AB"&amp;30)&gt;=1,INDIRECT("AB"&amp;30)&lt;5),MAX($AL$11:AL29)+1,"")</f>
        <v/>
      </c>
      <c r="AM30" s="9" t="str" cm="1">
        <f t="array" aca="1" ref="AM30" ca="1">IF(AND(INDIRECT("AB"&amp;30)&gt;4),MAX($AM$11:AM29)+1,"")</f>
        <v/>
      </c>
      <c r="AN30" s="9"/>
      <c r="AO30" s="9"/>
      <c r="AP30" s="9" t="str" cm="1">
        <f t="array" aca="1" ref="AP30" ca="1">IF(AND(INDIRECT("AB"&amp;30)&gt;4),MAX($AP$11:AP29)+1,"")</f>
        <v/>
      </c>
      <c r="AQ30" s="9" t="str" cm="1">
        <f t="array" aca="1" ref="AQ30" ca="1">IF(AND(INDIRECT("AB"&amp;30)&gt;=1,INDIRECT("AB"&amp;30)&lt;3),MAX($AQ$11:AQ29)+1,"")</f>
        <v/>
      </c>
      <c r="AR30" s="9"/>
      <c r="AS30" s="9" t="str" cm="1">
        <f t="array" aca="1" ref="AS30" ca="1">IF(INDIRECT("Z"&amp;ROW(AS30))&lt;&gt;"",MAX($AS$11:AS29)+1,"")</f>
        <v/>
      </c>
      <c r="AT30" s="9" t="str" cm="1">
        <f t="array" aca="1" ref="AT30" ca="1">INDIRECT("Y"&amp;30)&amp;INDIRECT("Z"&amp;30)&amp;""</f>
        <v/>
      </c>
      <c r="AU30" s="8">
        <v>29</v>
      </c>
      <c r="AV30" s="9" t="str">
        <f t="shared" ca="1" si="4"/>
        <v/>
      </c>
      <c r="AW30" s="9" t="str">
        <f t="shared" ca="1" si="5"/>
        <v/>
      </c>
      <c r="AX30" s="9" t="str">
        <f t="shared" ca="1" si="6"/>
        <v/>
      </c>
      <c r="AY30" s="9" t="str">
        <f t="shared" ca="1" si="7"/>
        <v/>
      </c>
      <c r="AZ30" s="9" t="str">
        <f t="shared" ca="1" si="8"/>
        <v/>
      </c>
      <c r="BA30" s="9" t="str">
        <f t="shared" ca="1" si="9"/>
        <v/>
      </c>
      <c r="BB30" s="9" t="str">
        <f t="shared" ca="1" si="10"/>
        <v/>
      </c>
      <c r="BC30" s="9" t="str">
        <f t="shared" ca="1" si="11"/>
        <v/>
      </c>
      <c r="BD30" s="9" t="str">
        <f t="shared" ca="1" si="12"/>
        <v/>
      </c>
      <c r="BE30" s="9" t="str">
        <f t="shared" ca="1" si="13"/>
        <v/>
      </c>
      <c r="BF30" s="9" t="str">
        <f t="shared" ca="1" si="14"/>
        <v/>
      </c>
      <c r="BH30" s="9" t="e">
        <f t="shared" si="15"/>
        <v>#N/A</v>
      </c>
      <c r="BI30" s="9" t="str">
        <f t="shared" si="16"/>
        <v/>
      </c>
      <c r="BJ30" s="9" t="str">
        <f t="shared" si="17"/>
        <v/>
      </c>
      <c r="BK30" s="9" t="str">
        <f t="shared" si="18"/>
        <v/>
      </c>
      <c r="BL30" s="9" t="str">
        <f t="shared" si="19"/>
        <v/>
      </c>
    </row>
    <row r="31" spans="1:64" ht="24" customHeight="1" x14ac:dyDescent="0.15">
      <c r="A31" s="2" t="s">
        <v>85</v>
      </c>
      <c r="B31" t="str">
        <f t="shared" ca="1" si="0"/>
        <v/>
      </c>
      <c r="C31" t="str">
        <f t="shared" si="1"/>
        <v/>
      </c>
      <c r="D31" t="str">
        <f t="shared" si="2"/>
        <v>一般</v>
      </c>
      <c r="E31" t="s">
        <v>65</v>
      </c>
      <c r="F31" t="str" cm="1">
        <f t="array" aca="1" ref="F31" ca="1">INDIRECT("Y"&amp;ROW(X41))&amp;""</f>
        <v/>
      </c>
      <c r="G31" t="str" cm="1">
        <f t="array" aca="1" ref="G31" ca="1">INDIRECT("Z"&amp;ROW(X41))&amp;""</f>
        <v/>
      </c>
      <c r="H31" t="str" cm="1">
        <f t="array" aca="1" ref="H31" ca="1">INDIRECT("AK"&amp;ROW(X41))&amp;""</f>
        <v/>
      </c>
      <c r="I31" t="str" cm="1">
        <f t="array" aca="1" ref="I31" ca="1">INDIRECT("AB"&amp;ROW(X41))&amp;""</f>
        <v/>
      </c>
      <c r="J31" t="str" cm="1">
        <f t="array" aca="1" ref="J31" ca="1">INDIRECT("AD"&amp;ROW(X41))&amp;""</f>
        <v/>
      </c>
      <c r="K31" t="str" cm="1">
        <f t="array" aca="1" ref="K31" ca="1">INDIRECT("AE"&amp;ROW(X41))&amp;""</f>
        <v/>
      </c>
      <c r="L31" t="str" cm="1">
        <f t="array" aca="1" ref="L31" ca="1">INDIRECT("AF"&amp;ROW(X41))&amp;""</f>
        <v/>
      </c>
      <c r="W31" s="2" t="s">
        <v>85</v>
      </c>
      <c r="X31" s="71">
        <v>21</v>
      </c>
      <c r="Y31" s="73"/>
      <c r="Z31" s="74"/>
      <c r="AA31" s="74"/>
      <c r="AB31" s="67"/>
      <c r="AC31" s="68"/>
      <c r="AD31" s="76"/>
      <c r="AE31" s="88"/>
      <c r="AF31" s="89"/>
      <c r="AG31" s="90"/>
      <c r="AH31" s="89"/>
      <c r="AI31" s="88"/>
      <c r="AJ31" s="89"/>
      <c r="AK31" s="59" t="str">
        <f ca="1">ASC(PHONETIC(INDIRECT("AA"&amp;31)))</f>
        <v/>
      </c>
      <c r="AL31" s="9" t="str" cm="1">
        <f t="array" aca="1" ref="AL31" ca="1">IF(AND(INDIRECT("AB"&amp;31)&gt;=1,INDIRECT("AB"&amp;31)&lt;5),MAX($AL$11:AL30)+1,"")</f>
        <v/>
      </c>
      <c r="AM31" s="9" t="str" cm="1">
        <f t="array" aca="1" ref="AM31" ca="1">IF(AND(INDIRECT("AB"&amp;31)&gt;4),MAX($AM$11:AM30)+1,"")</f>
        <v/>
      </c>
      <c r="AN31" s="9"/>
      <c r="AO31" s="9"/>
      <c r="AP31" s="9" t="str" cm="1">
        <f t="array" aca="1" ref="AP31" ca="1">IF(AND(INDIRECT("AB"&amp;31)&gt;4),MAX($AP$11:AP30)+1,"")</f>
        <v/>
      </c>
      <c r="AQ31" s="9" t="str" cm="1">
        <f t="array" aca="1" ref="AQ31" ca="1">IF(AND(INDIRECT("AB"&amp;31)&gt;=1,INDIRECT("AB"&amp;31)&lt;3),MAX($AQ$11:AQ30)+1,"")</f>
        <v/>
      </c>
      <c r="AR31" s="9"/>
      <c r="AS31" s="9" t="str" cm="1">
        <f t="array" aca="1" ref="AS31" ca="1">IF(INDIRECT("Z"&amp;ROW(AS31))&lt;&gt;"",MAX($AS$11:AS30)+1,"")</f>
        <v/>
      </c>
      <c r="AT31" s="9" t="str" cm="1">
        <f t="array" aca="1" ref="AT31" ca="1">INDIRECT("Y"&amp;31)&amp;INDIRECT("Z"&amp;31)&amp;""</f>
        <v/>
      </c>
      <c r="AU31" s="8">
        <v>30</v>
      </c>
      <c r="AV31" s="9" t="str">
        <f t="shared" ca="1" si="4"/>
        <v/>
      </c>
      <c r="AW31" s="9" t="str">
        <f t="shared" ca="1" si="5"/>
        <v/>
      </c>
      <c r="AX31" s="9" t="str">
        <f t="shared" ca="1" si="6"/>
        <v/>
      </c>
      <c r="AY31" s="9" t="str">
        <f t="shared" ca="1" si="7"/>
        <v/>
      </c>
      <c r="AZ31" s="9" t="str">
        <f t="shared" ca="1" si="8"/>
        <v/>
      </c>
      <c r="BA31" s="9" t="str">
        <f t="shared" ca="1" si="9"/>
        <v/>
      </c>
      <c r="BB31" s="9" t="str">
        <f t="shared" ca="1" si="10"/>
        <v/>
      </c>
      <c r="BC31" s="9" t="str">
        <f t="shared" ca="1" si="11"/>
        <v/>
      </c>
      <c r="BD31" s="9" t="str">
        <f t="shared" ca="1" si="12"/>
        <v/>
      </c>
      <c r="BE31" s="9" t="str">
        <f t="shared" ca="1" si="13"/>
        <v/>
      </c>
      <c r="BF31" s="9" t="str">
        <f t="shared" ca="1" si="14"/>
        <v/>
      </c>
      <c r="BH31" s="9" t="e">
        <f t="shared" si="15"/>
        <v>#N/A</v>
      </c>
      <c r="BI31" s="9" t="str">
        <f t="shared" si="16"/>
        <v/>
      </c>
      <c r="BJ31" s="9" t="str">
        <f t="shared" si="17"/>
        <v/>
      </c>
      <c r="BK31" s="9" t="str">
        <f t="shared" si="18"/>
        <v/>
      </c>
      <c r="BL31" s="9" t="str">
        <f t="shared" si="19"/>
        <v/>
      </c>
    </row>
    <row r="32" spans="1:64" ht="24" customHeight="1" x14ac:dyDescent="0.15">
      <c r="A32" s="2" t="s">
        <v>86</v>
      </c>
      <c r="B32" t="str">
        <f t="shared" ca="1" si="0"/>
        <v/>
      </c>
      <c r="C32" t="str">
        <f t="shared" si="1"/>
        <v/>
      </c>
      <c r="D32" t="str">
        <f t="shared" si="2"/>
        <v>一般</v>
      </c>
      <c r="E32" t="s">
        <v>65</v>
      </c>
      <c r="F32" t="str" cm="1">
        <f t="array" aca="1" ref="F32" ca="1">INDIRECT("Y"&amp;ROW(X42))&amp;""</f>
        <v/>
      </c>
      <c r="G32" t="str" cm="1">
        <f t="array" aca="1" ref="G32" ca="1">INDIRECT("Z"&amp;ROW(X42))&amp;""</f>
        <v/>
      </c>
      <c r="H32" t="str" cm="1">
        <f t="array" aca="1" ref="H32" ca="1">INDIRECT("AK"&amp;ROW(X42))&amp;""</f>
        <v/>
      </c>
      <c r="I32" t="str" cm="1">
        <f t="array" aca="1" ref="I32" ca="1">INDIRECT("AB"&amp;ROW(X42))&amp;""</f>
        <v/>
      </c>
      <c r="J32" t="str" cm="1">
        <f t="array" aca="1" ref="J32" ca="1">INDIRECT("AD"&amp;ROW(X42))&amp;""</f>
        <v/>
      </c>
      <c r="K32" t="str" cm="1">
        <f t="array" aca="1" ref="K32" ca="1">INDIRECT("AE"&amp;ROW(X42))&amp;""</f>
        <v/>
      </c>
      <c r="L32" t="str" cm="1">
        <f t="array" aca="1" ref="L32" ca="1">INDIRECT("AF"&amp;ROW(X42))&amp;""</f>
        <v/>
      </c>
      <c r="W32" s="2" t="s">
        <v>86</v>
      </c>
      <c r="X32" s="71">
        <v>22</v>
      </c>
      <c r="Y32" s="73"/>
      <c r="Z32" s="74"/>
      <c r="AA32" s="74"/>
      <c r="AB32" s="67"/>
      <c r="AC32" s="68"/>
      <c r="AD32" s="76"/>
      <c r="AE32" s="88"/>
      <c r="AF32" s="89"/>
      <c r="AG32" s="90"/>
      <c r="AH32" s="89"/>
      <c r="AI32" s="88"/>
      <c r="AJ32" s="89"/>
      <c r="AK32" s="59" t="str">
        <f ca="1">ASC(PHONETIC(INDIRECT("AA"&amp;32)))</f>
        <v/>
      </c>
      <c r="AL32" s="9" t="str" cm="1">
        <f t="array" aca="1" ref="AL32" ca="1">IF(AND(INDIRECT("AB"&amp;32)&gt;=1,INDIRECT("AB"&amp;32)&lt;5),MAX($AL$11:AL31)+1,"")</f>
        <v/>
      </c>
      <c r="AM32" s="9" t="str" cm="1">
        <f t="array" aca="1" ref="AM32" ca="1">IF(AND(INDIRECT("AB"&amp;32)&gt;4),MAX($AM$11:AM31)+1,"")</f>
        <v/>
      </c>
      <c r="AN32" s="9"/>
      <c r="AO32" s="9"/>
      <c r="AP32" s="9" t="str" cm="1">
        <f t="array" aca="1" ref="AP32" ca="1">IF(AND(INDIRECT("AB"&amp;32)&gt;4),MAX($AP$11:AP31)+1,"")</f>
        <v/>
      </c>
      <c r="AQ32" s="9" t="str" cm="1">
        <f t="array" aca="1" ref="AQ32" ca="1">IF(AND(INDIRECT("AB"&amp;32)&gt;=1,INDIRECT("AB"&amp;32)&lt;3),MAX($AQ$11:AQ31)+1,"")</f>
        <v/>
      </c>
      <c r="AR32" s="9"/>
      <c r="AS32" s="9" t="str" cm="1">
        <f t="array" aca="1" ref="AS32" ca="1">IF(INDIRECT("Z"&amp;ROW(AS32))&lt;&gt;"",MAX($AS$11:AS31)+1,"")</f>
        <v/>
      </c>
      <c r="AT32" s="9" t="str" cm="1">
        <f t="array" aca="1" ref="AT32" ca="1">INDIRECT("Y"&amp;32)&amp;INDIRECT("Z"&amp;32)&amp;""</f>
        <v/>
      </c>
      <c r="AU32" s="8">
        <v>31</v>
      </c>
      <c r="AV32" s="9" t="str">
        <f t="shared" ca="1" si="4"/>
        <v/>
      </c>
      <c r="AW32" s="9" t="str">
        <f t="shared" ca="1" si="5"/>
        <v/>
      </c>
      <c r="AX32" s="9" t="str">
        <f t="shared" ca="1" si="6"/>
        <v/>
      </c>
      <c r="AY32" s="9" t="str">
        <f t="shared" ca="1" si="7"/>
        <v/>
      </c>
      <c r="AZ32" s="9" t="str">
        <f t="shared" ca="1" si="8"/>
        <v/>
      </c>
      <c r="BA32" s="9" t="str">
        <f t="shared" ca="1" si="9"/>
        <v/>
      </c>
      <c r="BB32" s="9" t="str">
        <f t="shared" ca="1" si="10"/>
        <v/>
      </c>
      <c r="BC32" s="9" t="str">
        <f t="shared" ca="1" si="11"/>
        <v/>
      </c>
      <c r="BD32" s="9" t="str">
        <f t="shared" ca="1" si="12"/>
        <v/>
      </c>
      <c r="BE32" s="9" t="str">
        <f t="shared" ca="1" si="13"/>
        <v/>
      </c>
      <c r="BF32" s="9" t="str">
        <f t="shared" ca="1" si="14"/>
        <v/>
      </c>
      <c r="BH32" s="9" t="e">
        <f t="shared" si="15"/>
        <v>#N/A</v>
      </c>
      <c r="BI32" s="9" t="str">
        <f t="shared" si="16"/>
        <v/>
      </c>
      <c r="BJ32" s="9" t="str">
        <f t="shared" si="17"/>
        <v/>
      </c>
      <c r="BK32" s="9" t="str">
        <f t="shared" si="18"/>
        <v/>
      </c>
      <c r="BL32" s="9" t="str">
        <f t="shared" si="19"/>
        <v/>
      </c>
    </row>
    <row r="33" spans="1:64" ht="24" customHeight="1" x14ac:dyDescent="0.15">
      <c r="A33" s="2" t="s">
        <v>85</v>
      </c>
      <c r="B33" t="str">
        <f t="shared" ca="1" si="0"/>
        <v/>
      </c>
      <c r="C33" t="str">
        <f t="shared" si="1"/>
        <v/>
      </c>
      <c r="D33" t="str">
        <f t="shared" si="2"/>
        <v>一般</v>
      </c>
      <c r="E33" t="s">
        <v>65</v>
      </c>
      <c r="F33" t="str" cm="1">
        <f t="array" aca="1" ref="F33" ca="1">INDIRECT("Y"&amp;ROW(X43))&amp;""</f>
        <v/>
      </c>
      <c r="G33" t="str" cm="1">
        <f t="array" aca="1" ref="G33" ca="1">INDIRECT("Z"&amp;ROW(X43))&amp;""</f>
        <v/>
      </c>
      <c r="H33" t="str" cm="1">
        <f t="array" aca="1" ref="H33" ca="1">INDIRECT("AK"&amp;ROW(X43))&amp;""</f>
        <v/>
      </c>
      <c r="I33" t="str" cm="1">
        <f t="array" aca="1" ref="I33" ca="1">INDIRECT("AB"&amp;ROW(X43))&amp;""</f>
        <v/>
      </c>
      <c r="J33" t="str" cm="1">
        <f t="array" aca="1" ref="J33" ca="1">INDIRECT("AD"&amp;ROW(X43))&amp;""</f>
        <v/>
      </c>
      <c r="K33" t="str" cm="1">
        <f t="array" aca="1" ref="K33" ca="1">INDIRECT("AE"&amp;ROW(X43))&amp;""</f>
        <v/>
      </c>
      <c r="L33" t="str" cm="1">
        <f t="array" aca="1" ref="L33" ca="1">INDIRECT("AF"&amp;ROW(X43))&amp;""</f>
        <v/>
      </c>
      <c r="W33" s="2" t="s">
        <v>85</v>
      </c>
      <c r="X33" s="71">
        <v>23</v>
      </c>
      <c r="Y33" s="73"/>
      <c r="Z33" s="74"/>
      <c r="AA33" s="74"/>
      <c r="AB33" s="67"/>
      <c r="AC33" s="68"/>
      <c r="AD33" s="76"/>
      <c r="AE33" s="88"/>
      <c r="AF33" s="89"/>
      <c r="AG33" s="90"/>
      <c r="AH33" s="89"/>
      <c r="AI33" s="88"/>
      <c r="AJ33" s="89"/>
      <c r="AK33" s="59" t="str">
        <f ca="1">ASC(PHONETIC(INDIRECT("AA"&amp;33)))</f>
        <v/>
      </c>
      <c r="AL33" s="9" t="str" cm="1">
        <f t="array" aca="1" ref="AL33" ca="1">IF(AND(INDIRECT("AB"&amp;33)&gt;=1,INDIRECT("AB"&amp;33)&lt;5),MAX($AL$11:AL32)+1,"")</f>
        <v/>
      </c>
      <c r="AM33" s="9" t="str" cm="1">
        <f t="array" aca="1" ref="AM33" ca="1">IF(AND(INDIRECT("AB"&amp;33)&gt;4),MAX($AM$11:AM32)+1,"")</f>
        <v/>
      </c>
      <c r="AN33" s="9"/>
      <c r="AO33" s="9"/>
      <c r="AP33" s="9" t="str" cm="1">
        <f t="array" aca="1" ref="AP33" ca="1">IF(AND(INDIRECT("AB"&amp;33)&gt;4),MAX($AP$11:AP32)+1,"")</f>
        <v/>
      </c>
      <c r="AQ33" s="9" t="str" cm="1">
        <f t="array" aca="1" ref="AQ33" ca="1">IF(AND(INDIRECT("AB"&amp;33)&gt;=1,INDIRECT("AB"&amp;33)&lt;3),MAX($AQ$11:AQ32)+1,"")</f>
        <v/>
      </c>
      <c r="AR33" s="9"/>
      <c r="AS33" s="9" t="str" cm="1">
        <f t="array" aca="1" ref="AS33" ca="1">IF(INDIRECT("Z"&amp;ROW(AS33))&lt;&gt;"",MAX($AS$11:AS32)+1,"")</f>
        <v/>
      </c>
      <c r="AT33" s="9" t="str" cm="1">
        <f t="array" aca="1" ref="AT33" ca="1">INDIRECT("Y"&amp;33)&amp;INDIRECT("Z"&amp;33)&amp;""</f>
        <v/>
      </c>
      <c r="AU33" s="8">
        <v>32</v>
      </c>
      <c r="AV33" s="9" t="str">
        <f t="shared" ca="1" si="4"/>
        <v/>
      </c>
      <c r="AW33" s="9" t="str">
        <f t="shared" ca="1" si="5"/>
        <v/>
      </c>
      <c r="AX33" s="9" t="str">
        <f t="shared" ca="1" si="6"/>
        <v/>
      </c>
      <c r="AY33" s="9" t="str">
        <f t="shared" ca="1" si="7"/>
        <v/>
      </c>
      <c r="AZ33" s="9" t="str">
        <f t="shared" ca="1" si="8"/>
        <v/>
      </c>
      <c r="BA33" s="9" t="str">
        <f t="shared" ca="1" si="9"/>
        <v/>
      </c>
      <c r="BB33" s="9" t="str">
        <f t="shared" ca="1" si="10"/>
        <v/>
      </c>
      <c r="BC33" s="9" t="str">
        <f t="shared" ca="1" si="11"/>
        <v/>
      </c>
      <c r="BD33" s="9" t="str">
        <f t="shared" ca="1" si="12"/>
        <v/>
      </c>
      <c r="BE33" s="9" t="str">
        <f t="shared" ca="1" si="13"/>
        <v/>
      </c>
      <c r="BF33" s="9" t="str">
        <f t="shared" ca="1" si="14"/>
        <v/>
      </c>
      <c r="BH33" s="9" t="e">
        <f t="shared" si="15"/>
        <v>#N/A</v>
      </c>
      <c r="BI33" s="9" t="str">
        <f t="shared" si="16"/>
        <v/>
      </c>
      <c r="BJ33" s="9" t="str">
        <f t="shared" si="17"/>
        <v/>
      </c>
      <c r="BK33" s="9" t="str">
        <f t="shared" si="18"/>
        <v/>
      </c>
      <c r="BL33" s="9" t="str">
        <f t="shared" si="19"/>
        <v/>
      </c>
    </row>
    <row r="34" spans="1:64" ht="24" customHeight="1" x14ac:dyDescent="0.15">
      <c r="A34" s="2" t="s">
        <v>86</v>
      </c>
      <c r="B34" t="str">
        <f t="shared" ca="1" si="0"/>
        <v/>
      </c>
      <c r="C34" t="str">
        <f t="shared" si="1"/>
        <v/>
      </c>
      <c r="D34" t="str">
        <f t="shared" si="2"/>
        <v>一般</v>
      </c>
      <c r="E34" t="s">
        <v>65</v>
      </c>
      <c r="F34" t="str" cm="1">
        <f t="array" aca="1" ref="F34" ca="1">INDIRECT("Y"&amp;ROW(X44))&amp;""</f>
        <v/>
      </c>
      <c r="G34" t="str" cm="1">
        <f t="array" aca="1" ref="G34" ca="1">INDIRECT("Z"&amp;ROW(X44))&amp;""</f>
        <v/>
      </c>
      <c r="H34" t="str" cm="1">
        <f t="array" aca="1" ref="H34" ca="1">INDIRECT("AK"&amp;ROW(X44))&amp;""</f>
        <v/>
      </c>
      <c r="I34" t="str" cm="1">
        <f t="array" aca="1" ref="I34" ca="1">INDIRECT("AB"&amp;ROW(X44))&amp;""</f>
        <v/>
      </c>
      <c r="J34" t="str" cm="1">
        <f t="array" aca="1" ref="J34" ca="1">INDIRECT("AD"&amp;ROW(X44))&amp;""</f>
        <v/>
      </c>
      <c r="K34" t="str" cm="1">
        <f t="array" aca="1" ref="K34" ca="1">INDIRECT("AE"&amp;ROW(X44))&amp;""</f>
        <v/>
      </c>
      <c r="L34" t="str" cm="1">
        <f t="array" aca="1" ref="L34" ca="1">INDIRECT("AF"&amp;ROW(X44))&amp;""</f>
        <v/>
      </c>
      <c r="W34" s="2" t="s">
        <v>86</v>
      </c>
      <c r="X34" s="71">
        <v>24</v>
      </c>
      <c r="Y34" s="73"/>
      <c r="Z34" s="74"/>
      <c r="AA34" s="74"/>
      <c r="AB34" s="67"/>
      <c r="AC34" s="68"/>
      <c r="AD34" s="76"/>
      <c r="AE34" s="88"/>
      <c r="AF34" s="89"/>
      <c r="AG34" s="90"/>
      <c r="AH34" s="89"/>
      <c r="AI34" s="88"/>
      <c r="AJ34" s="89"/>
      <c r="AK34" s="59" t="str">
        <f ca="1">ASC(PHONETIC(INDIRECT("AA"&amp;34)))</f>
        <v/>
      </c>
      <c r="AL34" s="9" t="str" cm="1">
        <f t="array" aca="1" ref="AL34" ca="1">IF(AND(INDIRECT("AB"&amp;34)&gt;=1,INDIRECT("AB"&amp;34)&lt;5),MAX($AL$11:AL33)+1,"")</f>
        <v/>
      </c>
      <c r="AM34" s="9" t="str" cm="1">
        <f t="array" aca="1" ref="AM34" ca="1">IF(AND(INDIRECT("AB"&amp;34)&gt;4),MAX($AM$11:AM33)+1,"")</f>
        <v/>
      </c>
      <c r="AN34" s="9"/>
      <c r="AO34" s="9"/>
      <c r="AP34" s="9" t="str" cm="1">
        <f t="array" aca="1" ref="AP34" ca="1">IF(AND(INDIRECT("AB"&amp;34)&gt;4),MAX($AP$11:AP33)+1,"")</f>
        <v/>
      </c>
      <c r="AQ34" s="9" t="str" cm="1">
        <f t="array" aca="1" ref="AQ34" ca="1">IF(AND(INDIRECT("AB"&amp;34)&gt;=1,INDIRECT("AB"&amp;34)&lt;3),MAX($AQ$11:AQ33)+1,"")</f>
        <v/>
      </c>
      <c r="AR34" s="9"/>
      <c r="AS34" s="9" t="str" cm="1">
        <f t="array" aca="1" ref="AS34" ca="1">IF(INDIRECT("Z"&amp;ROW(AS34))&lt;&gt;"",MAX($AS$11:AS33)+1,"")</f>
        <v/>
      </c>
      <c r="AT34" s="9" t="str" cm="1">
        <f t="array" aca="1" ref="AT34" ca="1">INDIRECT("Y"&amp;34)&amp;INDIRECT("Z"&amp;34)&amp;""</f>
        <v/>
      </c>
      <c r="AU34" s="8">
        <v>33</v>
      </c>
      <c r="AV34" s="9" t="str">
        <f t="shared" ca="1" si="4"/>
        <v/>
      </c>
      <c r="AW34" s="9" t="str">
        <f t="shared" ca="1" si="5"/>
        <v/>
      </c>
      <c r="AX34" s="9" t="str">
        <f t="shared" ca="1" si="6"/>
        <v/>
      </c>
      <c r="AY34" s="9" t="str">
        <f t="shared" ca="1" si="7"/>
        <v/>
      </c>
      <c r="AZ34" s="9" t="str">
        <f t="shared" ca="1" si="8"/>
        <v/>
      </c>
      <c r="BA34" s="9" t="str">
        <f t="shared" ca="1" si="9"/>
        <v/>
      </c>
      <c r="BB34" s="9" t="str">
        <f t="shared" ca="1" si="10"/>
        <v/>
      </c>
      <c r="BC34" s="9" t="str">
        <f t="shared" ca="1" si="11"/>
        <v/>
      </c>
      <c r="BD34" s="9" t="str">
        <f t="shared" ca="1" si="12"/>
        <v/>
      </c>
      <c r="BE34" s="9" t="str">
        <f t="shared" ca="1" si="13"/>
        <v/>
      </c>
      <c r="BF34" s="9" t="str">
        <f t="shared" ca="1" si="14"/>
        <v/>
      </c>
      <c r="BH34" s="9" t="e">
        <f t="shared" si="15"/>
        <v>#N/A</v>
      </c>
      <c r="BI34" s="9" t="str">
        <f t="shared" si="16"/>
        <v/>
      </c>
      <c r="BJ34" s="9" t="str">
        <f t="shared" si="17"/>
        <v/>
      </c>
      <c r="BK34" s="9" t="str">
        <f t="shared" si="18"/>
        <v/>
      </c>
      <c r="BL34" s="9" t="str">
        <f t="shared" si="19"/>
        <v/>
      </c>
    </row>
    <row r="35" spans="1:64" ht="24" customHeight="1" x14ac:dyDescent="0.15">
      <c r="A35" s="2" t="s">
        <v>85</v>
      </c>
      <c r="B35" t="str">
        <f t="shared" ca="1" si="0"/>
        <v/>
      </c>
      <c r="C35" t="str">
        <f t="shared" si="1"/>
        <v/>
      </c>
      <c r="D35" t="str">
        <f t="shared" si="2"/>
        <v>一般</v>
      </c>
      <c r="E35" t="s">
        <v>65</v>
      </c>
      <c r="F35" t="str" cm="1">
        <f t="array" aca="1" ref="F35" ca="1">INDIRECT("Y"&amp;ROW(X45))&amp;""</f>
        <v/>
      </c>
      <c r="G35" t="str" cm="1">
        <f t="array" aca="1" ref="G35" ca="1">INDIRECT("Z"&amp;ROW(X45))&amp;""</f>
        <v/>
      </c>
      <c r="H35" t="str" cm="1">
        <f t="array" aca="1" ref="H35" ca="1">INDIRECT("AK"&amp;ROW(X45))&amp;""</f>
        <v/>
      </c>
      <c r="I35" t="str" cm="1">
        <f t="array" aca="1" ref="I35" ca="1">INDIRECT("AB"&amp;ROW(X45))&amp;""</f>
        <v/>
      </c>
      <c r="J35" t="str" cm="1">
        <f t="array" aca="1" ref="J35" ca="1">INDIRECT("AD"&amp;ROW(X45))&amp;""</f>
        <v/>
      </c>
      <c r="K35" t="str" cm="1">
        <f t="array" aca="1" ref="K35" ca="1">INDIRECT("AE"&amp;ROW(X45))&amp;""</f>
        <v/>
      </c>
      <c r="L35" t="str" cm="1">
        <f t="array" aca="1" ref="L35" ca="1">INDIRECT("AF"&amp;ROW(X45))&amp;""</f>
        <v/>
      </c>
      <c r="W35" s="2" t="s">
        <v>85</v>
      </c>
      <c r="X35" s="71">
        <v>25</v>
      </c>
      <c r="Y35" s="73"/>
      <c r="Z35" s="74"/>
      <c r="AA35" s="74"/>
      <c r="AB35" s="67"/>
      <c r="AC35" s="68"/>
      <c r="AD35" s="76"/>
      <c r="AE35" s="88"/>
      <c r="AF35" s="89"/>
      <c r="AG35" s="90"/>
      <c r="AH35" s="89"/>
      <c r="AI35" s="88"/>
      <c r="AJ35" s="89"/>
      <c r="AK35" s="59" t="str">
        <f ca="1">ASC(PHONETIC(INDIRECT("AA"&amp;35)))</f>
        <v/>
      </c>
      <c r="AL35" s="9" t="str" cm="1">
        <f t="array" aca="1" ref="AL35" ca="1">IF(AND(INDIRECT("AB"&amp;35)&gt;=1,INDIRECT("AB"&amp;35)&lt;5),MAX($AL$11:AL34)+1,"")</f>
        <v/>
      </c>
      <c r="AM35" s="9" t="str" cm="1">
        <f t="array" aca="1" ref="AM35" ca="1">IF(AND(INDIRECT("AB"&amp;35)&gt;4),MAX($AM$11:AM34)+1,"")</f>
        <v/>
      </c>
      <c r="AN35" s="9"/>
      <c r="AO35" s="9"/>
      <c r="AP35" s="9" t="str" cm="1">
        <f t="array" aca="1" ref="AP35" ca="1">IF(AND(INDIRECT("AB"&amp;35)&gt;4),MAX($AP$11:AP34)+1,"")</f>
        <v/>
      </c>
      <c r="AQ35" s="9" t="str" cm="1">
        <f t="array" aca="1" ref="AQ35" ca="1">IF(AND(INDIRECT("AB"&amp;35)&gt;=1,INDIRECT("AB"&amp;35)&lt;3),MAX($AQ$11:AQ34)+1,"")</f>
        <v/>
      </c>
      <c r="AR35" s="9"/>
      <c r="AS35" s="9" t="str" cm="1">
        <f t="array" aca="1" ref="AS35" ca="1">IF(INDIRECT("Z"&amp;ROW(AS35))&lt;&gt;"",MAX($AS$11:AS34)+1,"")</f>
        <v/>
      </c>
      <c r="AT35" s="9" t="str" cm="1">
        <f t="array" aca="1" ref="AT35" ca="1">INDIRECT("Y"&amp;35)&amp;INDIRECT("Z"&amp;35)&amp;""</f>
        <v/>
      </c>
      <c r="AU35" s="8">
        <v>34</v>
      </c>
      <c r="AV35" s="9" t="str">
        <f t="shared" ca="1" si="4"/>
        <v/>
      </c>
      <c r="AW35" s="9" t="str">
        <f t="shared" ca="1" si="5"/>
        <v/>
      </c>
      <c r="AX35" s="9" t="str">
        <f t="shared" ca="1" si="6"/>
        <v/>
      </c>
      <c r="AY35" s="9" t="str">
        <f t="shared" ca="1" si="7"/>
        <v/>
      </c>
      <c r="AZ35" s="9" t="str">
        <f t="shared" ca="1" si="8"/>
        <v/>
      </c>
      <c r="BA35" s="9" t="str">
        <f t="shared" ca="1" si="9"/>
        <v/>
      </c>
      <c r="BB35" s="9" t="str">
        <f t="shared" ca="1" si="10"/>
        <v/>
      </c>
      <c r="BC35" s="9" t="str">
        <f t="shared" ca="1" si="11"/>
        <v/>
      </c>
      <c r="BD35" s="9" t="str">
        <f t="shared" ca="1" si="12"/>
        <v/>
      </c>
      <c r="BE35" s="9" t="str">
        <f t="shared" ca="1" si="13"/>
        <v/>
      </c>
      <c r="BF35" s="9" t="str">
        <f t="shared" ca="1" si="14"/>
        <v/>
      </c>
      <c r="BH35" s="9" t="e">
        <f t="shared" si="15"/>
        <v>#N/A</v>
      </c>
      <c r="BI35" s="9" t="str">
        <f t="shared" si="16"/>
        <v/>
      </c>
      <c r="BJ35" s="9" t="str">
        <f t="shared" si="17"/>
        <v/>
      </c>
      <c r="BK35" s="9" t="str">
        <f t="shared" si="18"/>
        <v/>
      </c>
      <c r="BL35" s="9" t="str">
        <f t="shared" si="19"/>
        <v/>
      </c>
    </row>
    <row r="36" spans="1:64" ht="24" customHeight="1" x14ac:dyDescent="0.15">
      <c r="A36" s="2" t="s">
        <v>86</v>
      </c>
      <c r="B36" t="str">
        <f t="shared" ca="1" si="0"/>
        <v/>
      </c>
      <c r="C36" t="str">
        <f t="shared" si="1"/>
        <v/>
      </c>
      <c r="D36" t="str">
        <f t="shared" si="2"/>
        <v>一般</v>
      </c>
      <c r="E36" t="s">
        <v>65</v>
      </c>
      <c r="F36" t="str" cm="1">
        <f t="array" aca="1" ref="F36" ca="1">INDIRECT("Y"&amp;ROW(X46))&amp;""</f>
        <v/>
      </c>
      <c r="G36" t="str" cm="1">
        <f t="array" aca="1" ref="G36" ca="1">INDIRECT("Z"&amp;ROW(X46))&amp;""</f>
        <v/>
      </c>
      <c r="H36" t="str" cm="1">
        <f t="array" aca="1" ref="H36" ca="1">INDIRECT("AK"&amp;ROW(X46))&amp;""</f>
        <v/>
      </c>
      <c r="I36" t="str" cm="1">
        <f t="array" aca="1" ref="I36" ca="1">INDIRECT("AB"&amp;ROW(X46))&amp;""</f>
        <v/>
      </c>
      <c r="J36" t="str" cm="1">
        <f t="array" aca="1" ref="J36" ca="1">INDIRECT("AD"&amp;ROW(X46))&amp;""</f>
        <v/>
      </c>
      <c r="K36" t="str" cm="1">
        <f t="array" aca="1" ref="K36" ca="1">INDIRECT("AE"&amp;ROW(X46))&amp;""</f>
        <v/>
      </c>
      <c r="L36" t="str" cm="1">
        <f t="array" aca="1" ref="L36" ca="1">INDIRECT("AF"&amp;ROW(X46))&amp;""</f>
        <v/>
      </c>
      <c r="W36" s="2" t="s">
        <v>86</v>
      </c>
      <c r="X36" s="71">
        <v>26</v>
      </c>
      <c r="Y36" s="73"/>
      <c r="Z36" s="74"/>
      <c r="AA36" s="74"/>
      <c r="AB36" s="67"/>
      <c r="AC36" s="68"/>
      <c r="AD36" s="76"/>
      <c r="AE36" s="88"/>
      <c r="AF36" s="89"/>
      <c r="AG36" s="90"/>
      <c r="AH36" s="89"/>
      <c r="AI36" s="88"/>
      <c r="AJ36" s="89"/>
      <c r="AK36" s="59" t="str">
        <f ca="1">ASC(PHONETIC(INDIRECT("AA"&amp;36)))</f>
        <v/>
      </c>
      <c r="AL36" s="9" t="str" cm="1">
        <f t="array" aca="1" ref="AL36" ca="1">IF(AND(INDIRECT("AB"&amp;36)&gt;=1,INDIRECT("AB"&amp;36)&lt;5),MAX($AL$11:AL35)+1,"")</f>
        <v/>
      </c>
      <c r="AM36" s="9" t="str" cm="1">
        <f t="array" aca="1" ref="AM36" ca="1">IF(AND(INDIRECT("AB"&amp;36)&gt;4),MAX($AM$11:AM35)+1,"")</f>
        <v/>
      </c>
      <c r="AN36" s="9"/>
      <c r="AO36" s="9"/>
      <c r="AP36" s="9" t="str" cm="1">
        <f t="array" aca="1" ref="AP36" ca="1">IF(AND(INDIRECT("AB"&amp;36)&gt;4),MAX($AP$11:AP35)+1,"")</f>
        <v/>
      </c>
      <c r="AQ36" s="9" t="str" cm="1">
        <f t="array" aca="1" ref="AQ36" ca="1">IF(AND(INDIRECT("AB"&amp;36)&gt;=1,INDIRECT("AB"&amp;36)&lt;3),MAX($AQ$11:AQ35)+1,"")</f>
        <v/>
      </c>
      <c r="AR36" s="9"/>
      <c r="AS36" s="9" t="str" cm="1">
        <f t="array" aca="1" ref="AS36" ca="1">IF(INDIRECT("Z"&amp;ROW(AS36))&lt;&gt;"",MAX($AS$11:AS35)+1,"")</f>
        <v/>
      </c>
      <c r="AT36" s="9" t="str" cm="1">
        <f t="array" aca="1" ref="AT36" ca="1">INDIRECT("Y"&amp;36)&amp;INDIRECT("Z"&amp;36)&amp;""</f>
        <v/>
      </c>
      <c r="AU36" s="8">
        <v>35</v>
      </c>
      <c r="AV36" s="9" t="str">
        <f t="shared" ca="1" si="4"/>
        <v/>
      </c>
      <c r="AW36" s="9" t="str">
        <f t="shared" ca="1" si="5"/>
        <v/>
      </c>
      <c r="AX36" s="9" t="str">
        <f t="shared" ca="1" si="6"/>
        <v/>
      </c>
      <c r="AY36" s="9" t="str">
        <f t="shared" ca="1" si="7"/>
        <v/>
      </c>
      <c r="AZ36" s="9" t="str">
        <f t="shared" ca="1" si="8"/>
        <v/>
      </c>
      <c r="BA36" s="9" t="str">
        <f t="shared" ca="1" si="9"/>
        <v/>
      </c>
      <c r="BB36" s="9" t="str">
        <f t="shared" ca="1" si="10"/>
        <v/>
      </c>
      <c r="BC36" s="9" t="str">
        <f t="shared" ca="1" si="11"/>
        <v/>
      </c>
      <c r="BD36" s="9" t="str">
        <f t="shared" ca="1" si="12"/>
        <v/>
      </c>
      <c r="BE36" s="9" t="str">
        <f t="shared" ca="1" si="13"/>
        <v/>
      </c>
      <c r="BF36" s="9" t="str">
        <f t="shared" ca="1" si="14"/>
        <v/>
      </c>
      <c r="BH36" s="9" t="e">
        <f t="shared" si="15"/>
        <v>#N/A</v>
      </c>
      <c r="BI36" s="9" t="str">
        <f t="shared" si="16"/>
        <v/>
      </c>
      <c r="BJ36" s="9" t="str">
        <f t="shared" si="17"/>
        <v/>
      </c>
      <c r="BK36" s="9" t="str">
        <f t="shared" si="18"/>
        <v/>
      </c>
      <c r="BL36" s="9" t="str">
        <f t="shared" si="19"/>
        <v/>
      </c>
    </row>
    <row r="37" spans="1:64" ht="24" customHeight="1" x14ac:dyDescent="0.15">
      <c r="A37" s="2" t="s">
        <v>85</v>
      </c>
      <c r="B37" t="str">
        <f t="shared" ca="1" si="0"/>
        <v/>
      </c>
      <c r="C37" t="str">
        <f t="shared" si="1"/>
        <v/>
      </c>
      <c r="D37" t="str">
        <f t="shared" si="2"/>
        <v>一般</v>
      </c>
      <c r="E37" t="s">
        <v>65</v>
      </c>
      <c r="F37" t="str" cm="1">
        <f t="array" aca="1" ref="F37" ca="1">INDIRECT("Y"&amp;ROW(X47))&amp;""</f>
        <v/>
      </c>
      <c r="G37" t="str" cm="1">
        <f t="array" aca="1" ref="G37" ca="1">INDIRECT("Z"&amp;ROW(X47))&amp;""</f>
        <v/>
      </c>
      <c r="H37" t="str" cm="1">
        <f t="array" aca="1" ref="H37" ca="1">INDIRECT("AK"&amp;ROW(X47))&amp;""</f>
        <v/>
      </c>
      <c r="I37" t="str" cm="1">
        <f t="array" aca="1" ref="I37" ca="1">INDIRECT("AB"&amp;ROW(X47))&amp;""</f>
        <v/>
      </c>
      <c r="J37" t="str" cm="1">
        <f t="array" aca="1" ref="J37" ca="1">INDIRECT("AD"&amp;ROW(X47))&amp;""</f>
        <v/>
      </c>
      <c r="K37" t="str" cm="1">
        <f t="array" aca="1" ref="K37" ca="1">INDIRECT("AE"&amp;ROW(X47))&amp;""</f>
        <v/>
      </c>
      <c r="L37" t="str" cm="1">
        <f t="array" aca="1" ref="L37" ca="1">INDIRECT("AF"&amp;ROW(X47))&amp;""</f>
        <v/>
      </c>
      <c r="W37" s="2" t="s">
        <v>85</v>
      </c>
      <c r="X37" s="71">
        <v>27</v>
      </c>
      <c r="Y37" s="73"/>
      <c r="Z37" s="74"/>
      <c r="AA37" s="74"/>
      <c r="AB37" s="67"/>
      <c r="AC37" s="68"/>
      <c r="AD37" s="76"/>
      <c r="AE37" s="88"/>
      <c r="AF37" s="89"/>
      <c r="AG37" s="90"/>
      <c r="AH37" s="89"/>
      <c r="AI37" s="88"/>
      <c r="AJ37" s="89"/>
      <c r="AK37" s="59" t="str">
        <f ca="1">ASC(PHONETIC(INDIRECT("AA"&amp;37)))</f>
        <v/>
      </c>
      <c r="AL37" s="9" t="str" cm="1">
        <f t="array" aca="1" ref="AL37" ca="1">IF(AND(INDIRECT("AB"&amp;37)&gt;=1,INDIRECT("AB"&amp;37)&lt;5),MAX($AL$11:AL36)+1,"")</f>
        <v/>
      </c>
      <c r="AM37" s="9" t="str" cm="1">
        <f t="array" aca="1" ref="AM37" ca="1">IF(AND(INDIRECT("AB"&amp;37)&gt;4),MAX($AM$11:AM36)+1,"")</f>
        <v/>
      </c>
      <c r="AN37" s="9"/>
      <c r="AO37" s="9"/>
      <c r="AP37" s="9" t="str" cm="1">
        <f t="array" aca="1" ref="AP37" ca="1">IF(AND(INDIRECT("AB"&amp;37)&gt;4),MAX($AP$11:AP36)+1,"")</f>
        <v/>
      </c>
      <c r="AQ37" s="9" t="str" cm="1">
        <f t="array" aca="1" ref="AQ37" ca="1">IF(AND(INDIRECT("AB"&amp;37)&gt;=1,INDIRECT("AB"&amp;37)&lt;3),MAX($AQ$11:AQ36)+1,"")</f>
        <v/>
      </c>
      <c r="AR37" s="9"/>
      <c r="AS37" s="9" t="str" cm="1">
        <f t="array" aca="1" ref="AS37" ca="1">IF(INDIRECT("Z"&amp;ROW(AS37))&lt;&gt;"",MAX($AS$11:AS36)+1,"")</f>
        <v/>
      </c>
      <c r="AT37" s="9" t="str" cm="1">
        <f t="array" aca="1" ref="AT37" ca="1">INDIRECT("Y"&amp;37)&amp;INDIRECT("Z"&amp;37)&amp;""</f>
        <v/>
      </c>
      <c r="AU37" s="8">
        <v>36</v>
      </c>
      <c r="AV37" s="9" t="str">
        <f t="shared" ca="1" si="4"/>
        <v/>
      </c>
      <c r="AW37" s="9" t="str">
        <f t="shared" ca="1" si="5"/>
        <v/>
      </c>
      <c r="AX37" s="9" t="str">
        <f t="shared" ca="1" si="6"/>
        <v/>
      </c>
      <c r="AY37" s="9" t="str">
        <f t="shared" ca="1" si="7"/>
        <v/>
      </c>
      <c r="AZ37" s="9" t="str">
        <f t="shared" ca="1" si="8"/>
        <v/>
      </c>
      <c r="BA37" s="9" t="str">
        <f t="shared" ca="1" si="9"/>
        <v/>
      </c>
      <c r="BB37" s="9" t="str">
        <f t="shared" ca="1" si="10"/>
        <v/>
      </c>
      <c r="BC37" s="9" t="str">
        <f t="shared" ca="1" si="11"/>
        <v/>
      </c>
      <c r="BD37" s="9" t="str">
        <f t="shared" ca="1" si="12"/>
        <v/>
      </c>
      <c r="BE37" s="9" t="str">
        <f t="shared" ca="1" si="13"/>
        <v/>
      </c>
      <c r="BF37" s="9" t="str">
        <f t="shared" ca="1" si="14"/>
        <v/>
      </c>
      <c r="BH37" s="9" t="e">
        <f t="shared" si="15"/>
        <v>#N/A</v>
      </c>
      <c r="BI37" s="9" t="str">
        <f t="shared" si="16"/>
        <v/>
      </c>
      <c r="BJ37" s="9" t="str">
        <f t="shared" si="17"/>
        <v/>
      </c>
      <c r="BK37" s="9" t="str">
        <f t="shared" si="18"/>
        <v/>
      </c>
      <c r="BL37" s="9" t="str">
        <f t="shared" si="19"/>
        <v/>
      </c>
    </row>
    <row r="38" spans="1:64" ht="24" customHeight="1" x14ac:dyDescent="0.15">
      <c r="A38" s="2" t="s">
        <v>86</v>
      </c>
      <c r="B38" t="str">
        <f t="shared" ca="1" si="0"/>
        <v/>
      </c>
      <c r="C38" t="str">
        <f t="shared" si="1"/>
        <v/>
      </c>
      <c r="D38" t="str">
        <f t="shared" si="2"/>
        <v>一般</v>
      </c>
      <c r="E38" t="s">
        <v>65</v>
      </c>
      <c r="F38" t="str" cm="1">
        <f t="array" aca="1" ref="F38" ca="1">INDIRECT("Y"&amp;ROW(X48))&amp;""</f>
        <v/>
      </c>
      <c r="G38" t="str" cm="1">
        <f t="array" aca="1" ref="G38" ca="1">INDIRECT("Z"&amp;ROW(X48))&amp;""</f>
        <v/>
      </c>
      <c r="H38" t="str" cm="1">
        <f t="array" aca="1" ref="H38" ca="1">INDIRECT("AK"&amp;ROW(X48))&amp;""</f>
        <v/>
      </c>
      <c r="I38" t="str" cm="1">
        <f t="array" aca="1" ref="I38" ca="1">INDIRECT("AB"&amp;ROW(X48))&amp;""</f>
        <v/>
      </c>
      <c r="J38" t="str" cm="1">
        <f t="array" aca="1" ref="J38" ca="1">INDIRECT("AD"&amp;ROW(X48))&amp;""</f>
        <v/>
      </c>
      <c r="K38" t="str" cm="1">
        <f t="array" aca="1" ref="K38" ca="1">INDIRECT("AE"&amp;ROW(X48))&amp;""</f>
        <v/>
      </c>
      <c r="L38" t="str" cm="1">
        <f t="array" aca="1" ref="L38" ca="1">INDIRECT("AF"&amp;ROW(X48))&amp;""</f>
        <v/>
      </c>
      <c r="W38" s="2" t="s">
        <v>86</v>
      </c>
      <c r="X38" s="71">
        <v>28</v>
      </c>
      <c r="Y38" s="73"/>
      <c r="Z38" s="74"/>
      <c r="AA38" s="74"/>
      <c r="AB38" s="67"/>
      <c r="AC38" s="68"/>
      <c r="AD38" s="76"/>
      <c r="AE38" s="88"/>
      <c r="AF38" s="89"/>
      <c r="AG38" s="90"/>
      <c r="AH38" s="89"/>
      <c r="AI38" s="88"/>
      <c r="AJ38" s="89"/>
      <c r="AK38" s="59" t="str">
        <f ca="1">ASC(PHONETIC(INDIRECT("AA"&amp;38)))</f>
        <v/>
      </c>
      <c r="AL38" s="9" t="str" cm="1">
        <f t="array" aca="1" ref="AL38" ca="1">IF(AND(INDIRECT("AB"&amp;38)&gt;=1,INDIRECT("AB"&amp;38)&lt;5),MAX($AL$11:AL37)+1,"")</f>
        <v/>
      </c>
      <c r="AM38" s="9" t="str" cm="1">
        <f t="array" aca="1" ref="AM38" ca="1">IF(AND(INDIRECT("AB"&amp;38)&gt;4),MAX($AM$11:AM37)+1,"")</f>
        <v/>
      </c>
      <c r="AN38" s="9"/>
      <c r="AO38" s="9"/>
      <c r="AP38" s="9" t="str" cm="1">
        <f t="array" aca="1" ref="AP38" ca="1">IF(AND(INDIRECT("AB"&amp;38)&gt;4),MAX($AP$11:AP37)+1,"")</f>
        <v/>
      </c>
      <c r="AQ38" s="9" t="str" cm="1">
        <f t="array" aca="1" ref="AQ38" ca="1">IF(AND(INDIRECT("AB"&amp;38)&gt;=1,INDIRECT("AB"&amp;38)&lt;3),MAX($AQ$11:AQ37)+1,"")</f>
        <v/>
      </c>
      <c r="AR38" s="9"/>
      <c r="AS38" s="9" t="str" cm="1">
        <f t="array" aca="1" ref="AS38" ca="1">IF(INDIRECT("Z"&amp;ROW(AS38))&lt;&gt;"",MAX($AS$11:AS37)+1,"")</f>
        <v/>
      </c>
      <c r="AT38" s="9" t="str" cm="1">
        <f t="array" aca="1" ref="AT38" ca="1">INDIRECT("Y"&amp;38)&amp;INDIRECT("Z"&amp;38)&amp;""</f>
        <v/>
      </c>
      <c r="AU38" s="8">
        <v>37</v>
      </c>
      <c r="AV38" s="9" t="str">
        <f t="shared" ca="1" si="4"/>
        <v/>
      </c>
      <c r="AW38" s="9" t="str">
        <f t="shared" ca="1" si="5"/>
        <v/>
      </c>
      <c r="AX38" s="9" t="str">
        <f t="shared" ca="1" si="6"/>
        <v/>
      </c>
      <c r="AY38" s="9" t="str">
        <f t="shared" ca="1" si="7"/>
        <v/>
      </c>
      <c r="AZ38" s="9" t="str">
        <f t="shared" ca="1" si="8"/>
        <v/>
      </c>
      <c r="BA38" s="9" t="str">
        <f t="shared" ca="1" si="9"/>
        <v/>
      </c>
      <c r="BB38" s="9" t="str">
        <f t="shared" ca="1" si="10"/>
        <v/>
      </c>
      <c r="BC38" s="9" t="str">
        <f t="shared" ca="1" si="11"/>
        <v/>
      </c>
      <c r="BD38" s="9" t="str">
        <f t="shared" ca="1" si="12"/>
        <v/>
      </c>
      <c r="BE38" s="9" t="str">
        <f t="shared" ca="1" si="13"/>
        <v/>
      </c>
      <c r="BF38" s="9" t="str">
        <f t="shared" ca="1" si="14"/>
        <v/>
      </c>
      <c r="BH38" s="9" t="e">
        <f t="shared" si="15"/>
        <v>#N/A</v>
      </c>
      <c r="BI38" s="9" t="str">
        <f t="shared" si="16"/>
        <v/>
      </c>
      <c r="BJ38" s="9" t="str">
        <f t="shared" si="17"/>
        <v/>
      </c>
      <c r="BK38" s="9" t="str">
        <f t="shared" si="18"/>
        <v/>
      </c>
      <c r="BL38" s="9" t="str">
        <f t="shared" si="19"/>
        <v/>
      </c>
    </row>
    <row r="39" spans="1:64" ht="24" customHeight="1" x14ac:dyDescent="0.15">
      <c r="A39" s="2" t="s">
        <v>85</v>
      </c>
      <c r="B39" t="str">
        <f t="shared" ca="1" si="0"/>
        <v/>
      </c>
      <c r="C39" t="str">
        <f t="shared" si="1"/>
        <v/>
      </c>
      <c r="D39" t="str">
        <f t="shared" si="2"/>
        <v>一般</v>
      </c>
      <c r="E39" t="s">
        <v>65</v>
      </c>
      <c r="F39" t="str" cm="1">
        <f t="array" aca="1" ref="F39" ca="1">INDIRECT("Y"&amp;ROW(X49))&amp;""</f>
        <v/>
      </c>
      <c r="G39" t="str" cm="1">
        <f t="array" aca="1" ref="G39" ca="1">INDIRECT("Z"&amp;ROW(X49))&amp;""</f>
        <v/>
      </c>
      <c r="H39" t="str" cm="1">
        <f t="array" aca="1" ref="H39" ca="1">INDIRECT("AK"&amp;ROW(X49))&amp;""</f>
        <v/>
      </c>
      <c r="I39" t="str" cm="1">
        <f t="array" aca="1" ref="I39" ca="1">INDIRECT("AB"&amp;ROW(X49))&amp;""</f>
        <v/>
      </c>
      <c r="J39" t="str" cm="1">
        <f t="array" aca="1" ref="J39" ca="1">INDIRECT("AD"&amp;ROW(X49))&amp;""</f>
        <v/>
      </c>
      <c r="K39" t="str" cm="1">
        <f t="array" aca="1" ref="K39" ca="1">INDIRECT("AE"&amp;ROW(X49))&amp;""</f>
        <v/>
      </c>
      <c r="L39" t="str" cm="1">
        <f t="array" aca="1" ref="L39" ca="1">INDIRECT("AF"&amp;ROW(X49))&amp;""</f>
        <v/>
      </c>
      <c r="W39" s="2" t="s">
        <v>85</v>
      </c>
      <c r="X39" s="71">
        <v>29</v>
      </c>
      <c r="Y39" s="73"/>
      <c r="Z39" s="74"/>
      <c r="AA39" s="74"/>
      <c r="AB39" s="67"/>
      <c r="AC39" s="68"/>
      <c r="AD39" s="76"/>
      <c r="AE39" s="88"/>
      <c r="AF39" s="89"/>
      <c r="AG39" s="90"/>
      <c r="AH39" s="89"/>
      <c r="AI39" s="88"/>
      <c r="AJ39" s="89"/>
      <c r="AK39" s="59" t="str">
        <f ca="1">ASC(PHONETIC(INDIRECT("AA"&amp;39)))</f>
        <v/>
      </c>
      <c r="AL39" s="9" t="str" cm="1">
        <f t="array" aca="1" ref="AL39" ca="1">IF(AND(INDIRECT("AB"&amp;39)&gt;=1,INDIRECT("AB"&amp;39)&lt;5),MAX($AL$11:AL38)+1,"")</f>
        <v/>
      </c>
      <c r="AM39" s="9" t="str" cm="1">
        <f t="array" aca="1" ref="AM39" ca="1">IF(AND(INDIRECT("AB"&amp;39)&gt;4),MAX($AM$11:AM38)+1,"")</f>
        <v/>
      </c>
      <c r="AN39" s="9"/>
      <c r="AO39" s="9"/>
      <c r="AP39" s="9" t="str" cm="1">
        <f t="array" aca="1" ref="AP39" ca="1">IF(AND(INDIRECT("AB"&amp;39)&gt;4),MAX($AP$11:AP38)+1,"")</f>
        <v/>
      </c>
      <c r="AQ39" s="9" t="str" cm="1">
        <f t="array" aca="1" ref="AQ39" ca="1">IF(AND(INDIRECT("AB"&amp;39)&gt;=1,INDIRECT("AB"&amp;39)&lt;3),MAX($AQ$11:AQ38)+1,"")</f>
        <v/>
      </c>
      <c r="AR39" s="9"/>
      <c r="AS39" s="9" t="str" cm="1">
        <f t="array" aca="1" ref="AS39" ca="1">IF(INDIRECT("Z"&amp;ROW(AS39))&lt;&gt;"",MAX($AS$11:AS38)+1,"")</f>
        <v/>
      </c>
      <c r="AT39" s="9" t="str" cm="1">
        <f t="array" aca="1" ref="AT39" ca="1">INDIRECT("Y"&amp;39)&amp;INDIRECT("Z"&amp;39)&amp;""</f>
        <v/>
      </c>
      <c r="AU39" s="8">
        <v>38</v>
      </c>
      <c r="AV39" s="9" t="str">
        <f t="shared" ca="1" si="4"/>
        <v/>
      </c>
      <c r="AW39" s="9" t="str">
        <f t="shared" ca="1" si="5"/>
        <v/>
      </c>
      <c r="AX39" s="9" t="str">
        <f t="shared" ca="1" si="6"/>
        <v/>
      </c>
      <c r="AY39" s="9" t="str">
        <f t="shared" ca="1" si="7"/>
        <v/>
      </c>
      <c r="AZ39" s="9" t="str">
        <f t="shared" ca="1" si="8"/>
        <v/>
      </c>
      <c r="BA39" s="9" t="str">
        <f t="shared" ca="1" si="9"/>
        <v/>
      </c>
      <c r="BB39" s="9" t="str">
        <f t="shared" ca="1" si="10"/>
        <v/>
      </c>
      <c r="BC39" s="9" t="str">
        <f t="shared" ca="1" si="11"/>
        <v/>
      </c>
      <c r="BD39" s="9" t="str">
        <f t="shared" ca="1" si="12"/>
        <v/>
      </c>
      <c r="BE39" s="9" t="str">
        <f t="shared" ca="1" si="13"/>
        <v/>
      </c>
      <c r="BF39" s="9" t="str">
        <f t="shared" ca="1" si="14"/>
        <v/>
      </c>
      <c r="BH39" s="9" t="e">
        <f t="shared" si="15"/>
        <v>#N/A</v>
      </c>
      <c r="BI39" s="9" t="str">
        <f t="shared" si="16"/>
        <v/>
      </c>
      <c r="BJ39" s="9" t="str">
        <f t="shared" si="17"/>
        <v/>
      </c>
      <c r="BK39" s="9" t="str">
        <f t="shared" si="18"/>
        <v/>
      </c>
      <c r="BL39" s="9" t="str">
        <f t="shared" si="19"/>
        <v/>
      </c>
    </row>
    <row r="40" spans="1:64" ht="24" customHeight="1" x14ac:dyDescent="0.15">
      <c r="A40" s="2" t="s">
        <v>86</v>
      </c>
      <c r="B40" t="str">
        <f t="shared" ca="1" si="0"/>
        <v/>
      </c>
      <c r="C40" t="str">
        <f t="shared" si="1"/>
        <v/>
      </c>
      <c r="D40" t="str">
        <f t="shared" si="2"/>
        <v>一般</v>
      </c>
      <c r="E40" t="s">
        <v>65</v>
      </c>
      <c r="F40" t="str" cm="1">
        <f t="array" aca="1" ref="F40" ca="1">INDIRECT("Y"&amp;ROW(X50))&amp;""</f>
        <v/>
      </c>
      <c r="G40" t="str" cm="1">
        <f t="array" aca="1" ref="G40" ca="1">INDIRECT("Z"&amp;ROW(X50))&amp;""</f>
        <v/>
      </c>
      <c r="H40" t="str" cm="1">
        <f t="array" aca="1" ref="H40" ca="1">INDIRECT("AK"&amp;ROW(X50))&amp;""</f>
        <v/>
      </c>
      <c r="I40" t="str" cm="1">
        <f t="array" aca="1" ref="I40" ca="1">INDIRECT("AB"&amp;ROW(X50))&amp;""</f>
        <v/>
      </c>
      <c r="J40" t="str" cm="1">
        <f t="array" aca="1" ref="J40" ca="1">INDIRECT("AD"&amp;ROW(X50))&amp;""</f>
        <v/>
      </c>
      <c r="K40" t="str" cm="1">
        <f t="array" aca="1" ref="K40" ca="1">INDIRECT("AE"&amp;ROW(X50))&amp;""</f>
        <v/>
      </c>
      <c r="L40" t="str" cm="1">
        <f t="array" aca="1" ref="L40" ca="1">INDIRECT("AF"&amp;ROW(X50))&amp;""</f>
        <v/>
      </c>
      <c r="W40" s="2" t="s">
        <v>86</v>
      </c>
      <c r="X40" s="71">
        <v>30</v>
      </c>
      <c r="Y40" s="73"/>
      <c r="Z40" s="74"/>
      <c r="AA40" s="74"/>
      <c r="AB40" s="67"/>
      <c r="AC40" s="68"/>
      <c r="AD40" s="76"/>
      <c r="AE40" s="88"/>
      <c r="AF40" s="89"/>
      <c r="AG40" s="90"/>
      <c r="AH40" s="89"/>
      <c r="AI40" s="88"/>
      <c r="AJ40" s="89"/>
      <c r="AK40" s="59" t="str">
        <f ca="1">ASC(PHONETIC(INDIRECT("AA"&amp;40)))</f>
        <v/>
      </c>
      <c r="AL40" s="9" t="str" cm="1">
        <f t="array" aca="1" ref="AL40" ca="1">IF(AND(INDIRECT("AB"&amp;40)&gt;=1,INDIRECT("AB"&amp;40)&lt;5),MAX($AL$11:AL39)+1,"")</f>
        <v/>
      </c>
      <c r="AM40" s="9" t="str" cm="1">
        <f t="array" aca="1" ref="AM40" ca="1">IF(AND(INDIRECT("AB"&amp;40)&gt;4),MAX($AM$11:AM39)+1,"")</f>
        <v/>
      </c>
      <c r="AN40" s="9"/>
      <c r="AO40" s="9"/>
      <c r="AP40" s="9" t="str" cm="1">
        <f t="array" aca="1" ref="AP40" ca="1">IF(AND(INDIRECT("AB"&amp;40)&gt;4),MAX($AP$11:AP39)+1,"")</f>
        <v/>
      </c>
      <c r="AQ40" s="9" t="str" cm="1">
        <f t="array" aca="1" ref="AQ40" ca="1">IF(AND(INDIRECT("AB"&amp;40)&gt;=1,INDIRECT("AB"&amp;40)&lt;3),MAX($AQ$11:AQ39)+1,"")</f>
        <v/>
      </c>
      <c r="AR40" s="9"/>
      <c r="AS40" s="9" t="str" cm="1">
        <f t="array" aca="1" ref="AS40" ca="1">IF(INDIRECT("Z"&amp;ROW(AS40))&lt;&gt;"",MAX($AS$11:AS39)+1,"")</f>
        <v/>
      </c>
      <c r="AT40" s="9" t="str" cm="1">
        <f t="array" aca="1" ref="AT40" ca="1">INDIRECT("Y"&amp;40)&amp;INDIRECT("Z"&amp;40)&amp;""</f>
        <v/>
      </c>
      <c r="AU40" s="8">
        <v>39</v>
      </c>
      <c r="AV40" s="9" t="str">
        <f t="shared" ca="1" si="4"/>
        <v/>
      </c>
      <c r="AW40" s="9" t="str">
        <f t="shared" ca="1" si="5"/>
        <v/>
      </c>
      <c r="AX40" s="9" t="str">
        <f t="shared" ca="1" si="6"/>
        <v/>
      </c>
      <c r="AY40" s="9" t="str">
        <f t="shared" ca="1" si="7"/>
        <v/>
      </c>
      <c r="AZ40" s="9" t="str">
        <f t="shared" ca="1" si="8"/>
        <v/>
      </c>
      <c r="BA40" s="9" t="str">
        <f t="shared" ca="1" si="9"/>
        <v/>
      </c>
      <c r="BB40" s="9" t="str">
        <f t="shared" ca="1" si="10"/>
        <v/>
      </c>
      <c r="BC40" s="9" t="str">
        <f t="shared" ca="1" si="11"/>
        <v/>
      </c>
      <c r="BD40" s="9" t="str">
        <f t="shared" ca="1" si="12"/>
        <v/>
      </c>
      <c r="BE40" s="9" t="str">
        <f t="shared" ca="1" si="13"/>
        <v/>
      </c>
      <c r="BF40" s="9" t="str">
        <f t="shared" ca="1" si="14"/>
        <v/>
      </c>
      <c r="BH40" s="9" t="e">
        <f t="shared" si="15"/>
        <v>#N/A</v>
      </c>
      <c r="BI40" s="9" t="str">
        <f t="shared" si="16"/>
        <v/>
      </c>
      <c r="BJ40" s="9" t="str">
        <f t="shared" si="17"/>
        <v/>
      </c>
      <c r="BK40" s="9" t="str">
        <f t="shared" si="18"/>
        <v/>
      </c>
      <c r="BL40" s="9" t="str">
        <f t="shared" si="19"/>
        <v/>
      </c>
    </row>
    <row r="41" spans="1:64" ht="24" customHeight="1" x14ac:dyDescent="0.15">
      <c r="A41" s="2" t="s">
        <v>85</v>
      </c>
      <c r="B41" t="str">
        <f t="shared" ca="1" si="0"/>
        <v/>
      </c>
      <c r="C41" t="str">
        <f t="shared" si="1"/>
        <v/>
      </c>
      <c r="D41" t="str">
        <f t="shared" si="2"/>
        <v>一般</v>
      </c>
      <c r="E41" t="s">
        <v>65</v>
      </c>
      <c r="F41" t="str" cm="1">
        <f t="array" aca="1" ref="F41" ca="1">INDIRECT("Y"&amp;ROW(X51))&amp;""</f>
        <v/>
      </c>
      <c r="G41" t="str" cm="1">
        <f t="array" aca="1" ref="G41" ca="1">INDIRECT("Z"&amp;ROW(X51))&amp;""</f>
        <v/>
      </c>
      <c r="H41" t="str" cm="1">
        <f t="array" aca="1" ref="H41" ca="1">INDIRECT("AK"&amp;ROW(X51))&amp;""</f>
        <v/>
      </c>
      <c r="I41" t="str" cm="1">
        <f t="array" aca="1" ref="I41" ca="1">INDIRECT("AB"&amp;ROW(X51))&amp;""</f>
        <v/>
      </c>
      <c r="J41" t="str" cm="1">
        <f t="array" aca="1" ref="J41" ca="1">INDIRECT("AD"&amp;ROW(X51))&amp;""</f>
        <v/>
      </c>
      <c r="K41" t="str" cm="1">
        <f t="array" aca="1" ref="K41" ca="1">INDIRECT("AE"&amp;ROW(X51))&amp;""</f>
        <v/>
      </c>
      <c r="L41" t="str" cm="1">
        <f t="array" aca="1" ref="L41" ca="1">INDIRECT("AF"&amp;ROW(X51))&amp;""</f>
        <v/>
      </c>
      <c r="W41" s="2" t="s">
        <v>85</v>
      </c>
      <c r="X41" s="71">
        <v>31</v>
      </c>
      <c r="Y41" s="73"/>
      <c r="Z41" s="74"/>
      <c r="AA41" s="74"/>
      <c r="AB41" s="67"/>
      <c r="AC41" s="68"/>
      <c r="AD41" s="76"/>
      <c r="AE41" s="88"/>
      <c r="AF41" s="89"/>
      <c r="AG41" s="90"/>
      <c r="AH41" s="89"/>
      <c r="AI41" s="88"/>
      <c r="AJ41" s="89"/>
      <c r="AK41" s="59" t="str">
        <f ca="1">ASC(PHONETIC(INDIRECT("AA"&amp;41)))</f>
        <v/>
      </c>
      <c r="AL41" s="9" t="str" cm="1">
        <f t="array" aca="1" ref="AL41" ca="1">IF(AND(INDIRECT("AB"&amp;41)&gt;=1,INDIRECT("AB"&amp;41)&lt;5),MAX($AL$11:AL40)+1,"")</f>
        <v/>
      </c>
      <c r="AM41" s="9" t="str" cm="1">
        <f t="array" aca="1" ref="AM41" ca="1">IF(AND(INDIRECT("AB"&amp;41)&gt;4),MAX($AM$11:AM40)+1,"")</f>
        <v/>
      </c>
      <c r="AN41" s="9"/>
      <c r="AO41" s="9"/>
      <c r="AP41" s="9" t="str" cm="1">
        <f t="array" aca="1" ref="AP41" ca="1">IF(AND(INDIRECT("AB"&amp;41)&gt;4),MAX($AP$11:AP40)+1,"")</f>
        <v/>
      </c>
      <c r="AQ41" s="9" t="str" cm="1">
        <f t="array" aca="1" ref="AQ41" ca="1">IF(AND(INDIRECT("AB"&amp;41)&gt;=1,INDIRECT("AB"&amp;41)&lt;3),MAX($AQ$11:AQ40)+1,"")</f>
        <v/>
      </c>
      <c r="AR41" s="9"/>
      <c r="AS41" s="9" t="str" cm="1">
        <f t="array" aca="1" ref="AS41" ca="1">IF(INDIRECT("Z"&amp;ROW(AS41))&lt;&gt;"",MAX($AS$11:AS40)+1,"")</f>
        <v/>
      </c>
      <c r="AT41" s="9" t="str" cm="1">
        <f t="array" aca="1" ref="AT41" ca="1">INDIRECT("Y"&amp;41)&amp;INDIRECT("Z"&amp;41)&amp;""</f>
        <v/>
      </c>
      <c r="AU41" s="8">
        <v>40</v>
      </c>
      <c r="AV41" s="9" t="str">
        <f t="shared" ca="1" si="4"/>
        <v/>
      </c>
      <c r="AW41" s="9" t="str">
        <f t="shared" ca="1" si="5"/>
        <v/>
      </c>
      <c r="AX41" s="9" t="str">
        <f t="shared" ca="1" si="6"/>
        <v/>
      </c>
      <c r="AY41" s="9" t="str">
        <f t="shared" ca="1" si="7"/>
        <v/>
      </c>
      <c r="AZ41" s="9" t="str">
        <f t="shared" ca="1" si="8"/>
        <v/>
      </c>
      <c r="BA41" s="9" t="str">
        <f t="shared" ca="1" si="9"/>
        <v/>
      </c>
      <c r="BB41" s="9" t="str">
        <f t="shared" ca="1" si="10"/>
        <v/>
      </c>
      <c r="BC41" s="9" t="str">
        <f t="shared" ca="1" si="11"/>
        <v/>
      </c>
      <c r="BD41" s="9" t="str">
        <f t="shared" ca="1" si="12"/>
        <v/>
      </c>
      <c r="BE41" s="9" t="str">
        <f t="shared" ca="1" si="13"/>
        <v/>
      </c>
      <c r="BF41" s="9" t="str">
        <f t="shared" ca="1" si="14"/>
        <v/>
      </c>
      <c r="BH41" s="9" t="e">
        <f t="shared" si="15"/>
        <v>#N/A</v>
      </c>
      <c r="BI41" s="9" t="str">
        <f t="shared" si="16"/>
        <v/>
      </c>
      <c r="BJ41" s="9" t="str">
        <f t="shared" si="17"/>
        <v/>
      </c>
      <c r="BK41" s="9" t="str">
        <f t="shared" si="18"/>
        <v/>
      </c>
      <c r="BL41" s="9" t="str">
        <f t="shared" si="19"/>
        <v/>
      </c>
    </row>
    <row r="42" spans="1:64" ht="24" customHeight="1" x14ac:dyDescent="0.15">
      <c r="A42" s="2" t="s">
        <v>86</v>
      </c>
      <c r="B42" t="str">
        <f t="shared" ca="1" si="0"/>
        <v/>
      </c>
      <c r="C42" t="str">
        <f t="shared" si="1"/>
        <v/>
      </c>
      <c r="D42" t="str">
        <f t="shared" si="2"/>
        <v>一般</v>
      </c>
      <c r="E42" t="s">
        <v>65</v>
      </c>
      <c r="F42" t="str" cm="1">
        <f t="array" aca="1" ref="F42" ca="1">INDIRECT("Y"&amp;ROW(X52))&amp;""</f>
        <v/>
      </c>
      <c r="G42" t="str" cm="1">
        <f t="array" aca="1" ref="G42" ca="1">INDIRECT("Z"&amp;ROW(X52))&amp;""</f>
        <v/>
      </c>
      <c r="H42" t="str" cm="1">
        <f t="array" aca="1" ref="H42" ca="1">INDIRECT("AK"&amp;ROW(X52))&amp;""</f>
        <v/>
      </c>
      <c r="I42" t="str" cm="1">
        <f t="array" aca="1" ref="I42" ca="1">INDIRECT("AB"&amp;ROW(X52))&amp;""</f>
        <v/>
      </c>
      <c r="J42" t="str" cm="1">
        <f t="array" aca="1" ref="J42" ca="1">INDIRECT("AD"&amp;ROW(X52))&amp;""</f>
        <v/>
      </c>
      <c r="K42" t="str" cm="1">
        <f t="array" aca="1" ref="K42" ca="1">INDIRECT("AE"&amp;ROW(X52))&amp;""</f>
        <v/>
      </c>
      <c r="L42" t="str" cm="1">
        <f t="array" aca="1" ref="L42" ca="1">INDIRECT("AF"&amp;ROW(X52))&amp;""</f>
        <v/>
      </c>
      <c r="W42" s="2" t="s">
        <v>86</v>
      </c>
      <c r="X42" s="71">
        <v>32</v>
      </c>
      <c r="Y42" s="73"/>
      <c r="Z42" s="74"/>
      <c r="AA42" s="74"/>
      <c r="AB42" s="67"/>
      <c r="AC42" s="68"/>
      <c r="AD42" s="76"/>
      <c r="AE42" s="88"/>
      <c r="AF42" s="89"/>
      <c r="AG42" s="90"/>
      <c r="AH42" s="89"/>
      <c r="AI42" s="88"/>
      <c r="AJ42" s="89"/>
      <c r="AK42" s="59" t="str">
        <f ca="1">ASC(PHONETIC(INDIRECT("AA"&amp;42)))</f>
        <v/>
      </c>
      <c r="AL42" s="9" t="str" cm="1">
        <f t="array" aca="1" ref="AL42" ca="1">IF(AND(INDIRECT("AB"&amp;42)&gt;=1,INDIRECT("AB"&amp;42)&lt;5),MAX($AL$11:AL41)+1,"")</f>
        <v/>
      </c>
      <c r="AM42" s="9" t="str" cm="1">
        <f t="array" aca="1" ref="AM42" ca="1">IF(AND(INDIRECT("AB"&amp;42)&gt;4),MAX($AM$11:AM41)+1,"")</f>
        <v/>
      </c>
      <c r="AN42" s="9"/>
      <c r="AO42" s="9"/>
      <c r="AP42" s="9" t="str" cm="1">
        <f t="array" aca="1" ref="AP42" ca="1">IF(AND(INDIRECT("AB"&amp;42)&gt;4),MAX($AP$11:AP41)+1,"")</f>
        <v/>
      </c>
      <c r="AQ42" s="9" t="str" cm="1">
        <f t="array" aca="1" ref="AQ42" ca="1">IF(AND(INDIRECT("AB"&amp;42)&gt;=1,INDIRECT("AB"&amp;42)&lt;3),MAX($AQ$11:AQ41)+1,"")</f>
        <v/>
      </c>
      <c r="AR42" s="9"/>
      <c r="AS42" s="9" t="str" cm="1">
        <f t="array" aca="1" ref="AS42" ca="1">IF(INDIRECT("Z"&amp;ROW(AS42))&lt;&gt;"",MAX($AS$11:AS41)+1,"")</f>
        <v/>
      </c>
      <c r="AT42" s="9" t="str" cm="1">
        <f t="array" aca="1" ref="AT42" ca="1">INDIRECT("Y"&amp;42)&amp;INDIRECT("Z"&amp;42)&amp;""</f>
        <v/>
      </c>
      <c r="AU42" s="8">
        <v>41</v>
      </c>
      <c r="AV42" s="9" t="str">
        <f t="shared" ca="1" si="4"/>
        <v/>
      </c>
      <c r="AW42" s="9" t="str">
        <f t="shared" ca="1" si="5"/>
        <v/>
      </c>
      <c r="AX42" s="9" t="str">
        <f t="shared" ca="1" si="6"/>
        <v/>
      </c>
      <c r="AY42" s="9" t="str">
        <f t="shared" ca="1" si="7"/>
        <v/>
      </c>
      <c r="AZ42" s="9" t="str">
        <f t="shared" ca="1" si="8"/>
        <v/>
      </c>
      <c r="BA42" s="9" t="str">
        <f t="shared" ca="1" si="9"/>
        <v/>
      </c>
      <c r="BB42" s="9" t="str">
        <f t="shared" ca="1" si="10"/>
        <v/>
      </c>
      <c r="BC42" s="9" t="str">
        <f t="shared" ca="1" si="11"/>
        <v/>
      </c>
      <c r="BD42" s="9" t="str">
        <f t="shared" ca="1" si="12"/>
        <v/>
      </c>
      <c r="BE42" s="9" t="str">
        <f t="shared" ca="1" si="13"/>
        <v/>
      </c>
      <c r="BF42" s="9" t="str">
        <f t="shared" ca="1" si="14"/>
        <v/>
      </c>
      <c r="BH42" s="9" t="e">
        <f t="shared" si="15"/>
        <v>#N/A</v>
      </c>
      <c r="BI42" s="9" t="str">
        <f t="shared" si="16"/>
        <v/>
      </c>
      <c r="BJ42" s="9" t="str">
        <f t="shared" si="17"/>
        <v/>
      </c>
      <c r="BK42" s="9" t="str">
        <f t="shared" si="18"/>
        <v/>
      </c>
      <c r="BL42" s="9" t="str">
        <f t="shared" si="19"/>
        <v/>
      </c>
    </row>
    <row r="43" spans="1:64" ht="24" customHeight="1" x14ac:dyDescent="0.15">
      <c r="A43" s="2" t="s">
        <v>85</v>
      </c>
      <c r="B43" t="str">
        <f t="shared" ca="1" si="0"/>
        <v/>
      </c>
      <c r="C43" t="str">
        <f t="shared" si="1"/>
        <v/>
      </c>
      <c r="D43" t="str">
        <f t="shared" si="2"/>
        <v>一般</v>
      </c>
      <c r="E43" t="s">
        <v>65</v>
      </c>
      <c r="F43" t="str" cm="1">
        <f t="array" aca="1" ref="F43" ca="1">INDIRECT("Y"&amp;ROW(X53))&amp;""</f>
        <v/>
      </c>
      <c r="G43" t="str" cm="1">
        <f t="array" aca="1" ref="G43" ca="1">INDIRECT("Z"&amp;ROW(X53))&amp;""</f>
        <v/>
      </c>
      <c r="H43" t="str" cm="1">
        <f t="array" aca="1" ref="H43" ca="1">INDIRECT("AK"&amp;ROW(X53))&amp;""</f>
        <v/>
      </c>
      <c r="I43" t="str" cm="1">
        <f t="array" aca="1" ref="I43" ca="1">INDIRECT("AB"&amp;ROW(X53))&amp;""</f>
        <v/>
      </c>
      <c r="J43" t="str" cm="1">
        <f t="array" aca="1" ref="J43" ca="1">INDIRECT("AD"&amp;ROW(X53))&amp;""</f>
        <v/>
      </c>
      <c r="K43" t="str" cm="1">
        <f t="array" aca="1" ref="K43" ca="1">INDIRECT("AE"&amp;ROW(X53))&amp;""</f>
        <v/>
      </c>
      <c r="L43" t="str" cm="1">
        <f t="array" aca="1" ref="L43" ca="1">INDIRECT("AF"&amp;ROW(X53))&amp;""</f>
        <v/>
      </c>
      <c r="W43" s="2" t="s">
        <v>85</v>
      </c>
      <c r="X43" s="71">
        <v>33</v>
      </c>
      <c r="Y43" s="73"/>
      <c r="Z43" s="74"/>
      <c r="AA43" s="74"/>
      <c r="AB43" s="67"/>
      <c r="AC43" s="68"/>
      <c r="AD43" s="76"/>
      <c r="AE43" s="88"/>
      <c r="AF43" s="89"/>
      <c r="AG43" s="90"/>
      <c r="AH43" s="89"/>
      <c r="AI43" s="88"/>
      <c r="AJ43" s="89"/>
      <c r="AK43" s="59" t="str">
        <f ca="1">ASC(PHONETIC(INDIRECT("AA"&amp;43)))</f>
        <v/>
      </c>
      <c r="AL43" s="9" t="str" cm="1">
        <f t="array" aca="1" ref="AL43" ca="1">IF(AND(INDIRECT("AB"&amp;43)&gt;=1,INDIRECT("AB"&amp;43)&lt;5),MAX($AL$11:AL42)+1,"")</f>
        <v/>
      </c>
      <c r="AM43" s="9" t="str" cm="1">
        <f t="array" aca="1" ref="AM43" ca="1">IF(AND(INDIRECT("AB"&amp;43)&gt;4),MAX($AM$11:AM42)+1,"")</f>
        <v/>
      </c>
      <c r="AN43" s="9"/>
      <c r="AO43" s="9"/>
      <c r="AP43" s="9" t="str" cm="1">
        <f t="array" aca="1" ref="AP43" ca="1">IF(AND(INDIRECT("AB"&amp;43)&gt;4),MAX($AP$11:AP42)+1,"")</f>
        <v/>
      </c>
      <c r="AQ43" s="9" t="str" cm="1">
        <f t="array" aca="1" ref="AQ43" ca="1">IF(AND(INDIRECT("AB"&amp;43)&gt;=1,INDIRECT("AB"&amp;43)&lt;3),MAX($AQ$11:AQ42)+1,"")</f>
        <v/>
      </c>
      <c r="AR43" s="9"/>
      <c r="AS43" s="9" t="str" cm="1">
        <f t="array" aca="1" ref="AS43" ca="1">IF(INDIRECT("Z"&amp;ROW(AS43))&lt;&gt;"",MAX($AS$11:AS42)+1,"")</f>
        <v/>
      </c>
      <c r="AT43" s="9" t="str" cm="1">
        <f t="array" aca="1" ref="AT43" ca="1">INDIRECT("Y"&amp;43)&amp;INDIRECT("Z"&amp;43)&amp;""</f>
        <v/>
      </c>
      <c r="AU43" s="8">
        <v>42</v>
      </c>
      <c r="AV43" s="9" t="str">
        <f t="shared" ca="1" si="4"/>
        <v/>
      </c>
      <c r="AW43" s="9" t="str">
        <f t="shared" ca="1" si="5"/>
        <v/>
      </c>
      <c r="AX43" s="9" t="str">
        <f t="shared" ca="1" si="6"/>
        <v/>
      </c>
      <c r="AY43" s="9" t="str">
        <f t="shared" ca="1" si="7"/>
        <v/>
      </c>
      <c r="AZ43" s="9" t="str">
        <f t="shared" ca="1" si="8"/>
        <v/>
      </c>
      <c r="BA43" s="9" t="str">
        <f t="shared" ca="1" si="9"/>
        <v/>
      </c>
      <c r="BB43" s="9" t="str">
        <f t="shared" ca="1" si="10"/>
        <v/>
      </c>
      <c r="BC43" s="9" t="str">
        <f t="shared" ca="1" si="11"/>
        <v/>
      </c>
      <c r="BD43" s="9" t="str">
        <f t="shared" ca="1" si="12"/>
        <v/>
      </c>
      <c r="BE43" s="9" t="str">
        <f t="shared" ca="1" si="13"/>
        <v/>
      </c>
      <c r="BF43" s="9" t="str">
        <f t="shared" ca="1" si="14"/>
        <v/>
      </c>
      <c r="BH43" s="9" t="e">
        <f t="shared" si="15"/>
        <v>#N/A</v>
      </c>
      <c r="BI43" s="9" t="str">
        <f t="shared" si="16"/>
        <v/>
      </c>
      <c r="BJ43" s="9" t="str">
        <f t="shared" si="17"/>
        <v/>
      </c>
      <c r="BK43" s="9" t="str">
        <f t="shared" si="18"/>
        <v/>
      </c>
      <c r="BL43" s="9" t="str">
        <f t="shared" si="19"/>
        <v/>
      </c>
    </row>
    <row r="44" spans="1:64" ht="24" customHeight="1" x14ac:dyDescent="0.15">
      <c r="A44" s="2" t="s">
        <v>86</v>
      </c>
      <c r="B44" t="str">
        <f t="shared" ca="1" si="0"/>
        <v/>
      </c>
      <c r="C44" t="str">
        <f t="shared" si="1"/>
        <v/>
      </c>
      <c r="D44" t="str">
        <f t="shared" si="2"/>
        <v>一般</v>
      </c>
      <c r="E44" t="s">
        <v>65</v>
      </c>
      <c r="F44" t="str" cm="1">
        <f t="array" aca="1" ref="F44" ca="1">INDIRECT("Y"&amp;ROW(X54))&amp;""</f>
        <v/>
      </c>
      <c r="G44" t="str" cm="1">
        <f t="array" aca="1" ref="G44" ca="1">INDIRECT("Z"&amp;ROW(X54))&amp;""</f>
        <v/>
      </c>
      <c r="H44" t="str" cm="1">
        <f t="array" aca="1" ref="H44" ca="1">INDIRECT("AK"&amp;ROW(X54))&amp;""</f>
        <v/>
      </c>
      <c r="I44" t="str" cm="1">
        <f t="array" aca="1" ref="I44" ca="1">INDIRECT("AB"&amp;ROW(X54))&amp;""</f>
        <v/>
      </c>
      <c r="J44" t="str" cm="1">
        <f t="array" aca="1" ref="J44" ca="1">INDIRECT("AD"&amp;ROW(X54))&amp;""</f>
        <v/>
      </c>
      <c r="K44" t="str" cm="1">
        <f t="array" aca="1" ref="K44" ca="1">INDIRECT("AE"&amp;ROW(X54))&amp;""</f>
        <v/>
      </c>
      <c r="L44" t="str" cm="1">
        <f t="array" aca="1" ref="L44" ca="1">INDIRECT("AF"&amp;ROW(X54))&amp;""</f>
        <v/>
      </c>
      <c r="W44" s="2" t="s">
        <v>86</v>
      </c>
      <c r="X44" s="71">
        <v>34</v>
      </c>
      <c r="Y44" s="73"/>
      <c r="Z44" s="74"/>
      <c r="AA44" s="74"/>
      <c r="AB44" s="67"/>
      <c r="AC44" s="68"/>
      <c r="AD44" s="76"/>
      <c r="AE44" s="88"/>
      <c r="AF44" s="89"/>
      <c r="AG44" s="90"/>
      <c r="AH44" s="89"/>
      <c r="AI44" s="88"/>
      <c r="AJ44" s="89"/>
      <c r="AK44" s="59" t="str">
        <f ca="1">ASC(PHONETIC(INDIRECT("AA"&amp;44)))</f>
        <v/>
      </c>
      <c r="AL44" s="9" t="str" cm="1">
        <f t="array" aca="1" ref="AL44" ca="1">IF(AND(INDIRECT("AB"&amp;44)&gt;=1,INDIRECT("AB"&amp;44)&lt;5),MAX($AL$11:AL43)+1,"")</f>
        <v/>
      </c>
      <c r="AM44" s="9" t="str" cm="1">
        <f t="array" aca="1" ref="AM44" ca="1">IF(AND(INDIRECT("AB"&amp;44)&gt;4),MAX($AM$11:AM43)+1,"")</f>
        <v/>
      </c>
      <c r="AN44" s="9"/>
      <c r="AO44" s="9"/>
      <c r="AP44" s="9" t="str" cm="1">
        <f t="array" aca="1" ref="AP44" ca="1">IF(AND(INDIRECT("AB"&amp;44)&gt;4),MAX($AP$11:AP43)+1,"")</f>
        <v/>
      </c>
      <c r="AQ44" s="9" t="str" cm="1">
        <f t="array" aca="1" ref="AQ44" ca="1">IF(AND(INDIRECT("AB"&amp;44)&gt;=1,INDIRECT("AB"&amp;44)&lt;3),MAX($AQ$11:AQ43)+1,"")</f>
        <v/>
      </c>
      <c r="AR44" s="9"/>
      <c r="AS44" s="9" t="str" cm="1">
        <f t="array" aca="1" ref="AS44" ca="1">IF(INDIRECT("Z"&amp;ROW(AS44))&lt;&gt;"",MAX($AS$11:AS43)+1,"")</f>
        <v/>
      </c>
      <c r="AT44" s="9" t="str" cm="1">
        <f t="array" aca="1" ref="AT44" ca="1">INDIRECT("Y"&amp;44)&amp;INDIRECT("Z"&amp;44)&amp;""</f>
        <v/>
      </c>
      <c r="AU44" s="8">
        <v>43</v>
      </c>
      <c r="AV44" s="9" t="str">
        <f t="shared" ca="1" si="4"/>
        <v/>
      </c>
      <c r="AW44" s="9" t="str">
        <f t="shared" ca="1" si="5"/>
        <v/>
      </c>
      <c r="AX44" s="9" t="str">
        <f t="shared" ca="1" si="6"/>
        <v/>
      </c>
      <c r="AY44" s="9" t="str">
        <f t="shared" ca="1" si="7"/>
        <v/>
      </c>
      <c r="AZ44" s="9" t="str">
        <f t="shared" ca="1" si="8"/>
        <v/>
      </c>
      <c r="BA44" s="9" t="str">
        <f t="shared" ca="1" si="9"/>
        <v/>
      </c>
      <c r="BB44" s="9" t="str">
        <f t="shared" ca="1" si="10"/>
        <v/>
      </c>
      <c r="BC44" s="9" t="str">
        <f t="shared" ca="1" si="11"/>
        <v/>
      </c>
      <c r="BD44" s="9" t="str">
        <f t="shared" ca="1" si="12"/>
        <v/>
      </c>
      <c r="BE44" s="9" t="str">
        <f t="shared" ca="1" si="13"/>
        <v/>
      </c>
      <c r="BF44" s="9" t="str">
        <f t="shared" ca="1" si="14"/>
        <v/>
      </c>
      <c r="BH44" s="9" t="e">
        <f t="shared" si="15"/>
        <v>#N/A</v>
      </c>
      <c r="BI44" s="9" t="str">
        <f t="shared" si="16"/>
        <v/>
      </c>
      <c r="BJ44" s="9" t="str">
        <f t="shared" si="17"/>
        <v/>
      </c>
      <c r="BK44" s="9" t="str">
        <f t="shared" si="18"/>
        <v/>
      </c>
      <c r="BL44" s="9" t="str">
        <f t="shared" si="19"/>
        <v/>
      </c>
    </row>
    <row r="45" spans="1:64" ht="24" customHeight="1" x14ac:dyDescent="0.15">
      <c r="A45" s="2" t="s">
        <v>85</v>
      </c>
      <c r="B45" t="str">
        <f t="shared" ca="1" si="0"/>
        <v/>
      </c>
      <c r="C45" t="str">
        <f t="shared" si="1"/>
        <v/>
      </c>
      <c r="D45" t="str">
        <f t="shared" si="2"/>
        <v>一般</v>
      </c>
      <c r="E45" t="s">
        <v>65</v>
      </c>
      <c r="F45" t="str" cm="1">
        <f t="array" aca="1" ref="F45" ca="1">INDIRECT("Y"&amp;ROW(X55))&amp;""</f>
        <v/>
      </c>
      <c r="G45" t="str" cm="1">
        <f t="array" aca="1" ref="G45" ca="1">INDIRECT("Z"&amp;ROW(X55))&amp;""</f>
        <v/>
      </c>
      <c r="H45" t="str" cm="1">
        <f t="array" aca="1" ref="H45" ca="1">INDIRECT("AK"&amp;ROW(X55))&amp;""</f>
        <v/>
      </c>
      <c r="I45" t="str" cm="1">
        <f t="array" aca="1" ref="I45" ca="1">INDIRECT("AB"&amp;ROW(X55))&amp;""</f>
        <v/>
      </c>
      <c r="J45" t="str" cm="1">
        <f t="array" aca="1" ref="J45" ca="1">INDIRECT("AD"&amp;ROW(X55))&amp;""</f>
        <v/>
      </c>
      <c r="K45" t="str" cm="1">
        <f t="array" aca="1" ref="K45" ca="1">INDIRECT("AE"&amp;ROW(X55))&amp;""</f>
        <v/>
      </c>
      <c r="L45" t="str" cm="1">
        <f t="array" aca="1" ref="L45" ca="1">INDIRECT("AF"&amp;ROW(X55))&amp;""</f>
        <v/>
      </c>
      <c r="W45" s="2" t="s">
        <v>85</v>
      </c>
      <c r="X45" s="71">
        <v>35</v>
      </c>
      <c r="Y45" s="73"/>
      <c r="Z45" s="74"/>
      <c r="AA45" s="74"/>
      <c r="AB45" s="67"/>
      <c r="AC45" s="68"/>
      <c r="AD45" s="76"/>
      <c r="AE45" s="88"/>
      <c r="AF45" s="89"/>
      <c r="AG45" s="90"/>
      <c r="AH45" s="89"/>
      <c r="AI45" s="88"/>
      <c r="AJ45" s="89"/>
      <c r="AK45" s="59" t="str">
        <f ca="1">ASC(PHONETIC(INDIRECT("AA"&amp;45)))</f>
        <v/>
      </c>
      <c r="AL45" s="9" t="str" cm="1">
        <f t="array" aca="1" ref="AL45" ca="1">IF(AND(INDIRECT("AB"&amp;45)&gt;=1,INDIRECT("AB"&amp;45)&lt;5),MAX($AL$11:AL44)+1,"")</f>
        <v/>
      </c>
      <c r="AM45" s="9" t="str" cm="1">
        <f t="array" aca="1" ref="AM45" ca="1">IF(AND(INDIRECT("AB"&amp;45)&gt;4),MAX($AM$11:AM44)+1,"")</f>
        <v/>
      </c>
      <c r="AN45" s="9"/>
      <c r="AO45" s="9"/>
      <c r="AP45" s="9" t="str" cm="1">
        <f t="array" aca="1" ref="AP45" ca="1">IF(AND(INDIRECT("AB"&amp;45)&gt;4),MAX($AP$11:AP44)+1,"")</f>
        <v/>
      </c>
      <c r="AQ45" s="9" t="str" cm="1">
        <f t="array" aca="1" ref="AQ45" ca="1">IF(AND(INDIRECT("AB"&amp;45)&gt;=1,INDIRECT("AB"&amp;45)&lt;3),MAX($AQ$11:AQ44)+1,"")</f>
        <v/>
      </c>
      <c r="AR45" s="9"/>
      <c r="AS45" s="9" t="str" cm="1">
        <f t="array" aca="1" ref="AS45" ca="1">IF(INDIRECT("Z"&amp;ROW(AS45))&lt;&gt;"",MAX($AS$11:AS44)+1,"")</f>
        <v/>
      </c>
      <c r="AT45" s="9" t="str" cm="1">
        <f t="array" aca="1" ref="AT45" ca="1">INDIRECT("Y"&amp;45)&amp;INDIRECT("Z"&amp;45)&amp;""</f>
        <v/>
      </c>
      <c r="AU45" s="8">
        <v>44</v>
      </c>
      <c r="AV45" s="9" t="str">
        <f t="shared" ca="1" si="4"/>
        <v/>
      </c>
      <c r="AW45" s="9" t="str">
        <f t="shared" ca="1" si="5"/>
        <v/>
      </c>
      <c r="AX45" s="9" t="str">
        <f t="shared" ca="1" si="6"/>
        <v/>
      </c>
      <c r="AY45" s="9" t="str">
        <f t="shared" ca="1" si="7"/>
        <v/>
      </c>
      <c r="AZ45" s="9" t="str">
        <f t="shared" ca="1" si="8"/>
        <v/>
      </c>
      <c r="BA45" s="9" t="str">
        <f t="shared" ca="1" si="9"/>
        <v/>
      </c>
      <c r="BB45" s="9" t="str">
        <f t="shared" ca="1" si="10"/>
        <v/>
      </c>
      <c r="BC45" s="9" t="str">
        <f t="shared" ca="1" si="11"/>
        <v/>
      </c>
      <c r="BD45" s="9" t="str">
        <f t="shared" ca="1" si="12"/>
        <v/>
      </c>
      <c r="BE45" s="9" t="str">
        <f t="shared" ca="1" si="13"/>
        <v/>
      </c>
      <c r="BF45" s="9" t="str">
        <f t="shared" ca="1" si="14"/>
        <v/>
      </c>
      <c r="BH45" s="9" t="e">
        <f t="shared" si="15"/>
        <v>#N/A</v>
      </c>
      <c r="BI45" s="9" t="str">
        <f t="shared" si="16"/>
        <v/>
      </c>
      <c r="BJ45" s="9" t="str">
        <f t="shared" si="17"/>
        <v/>
      </c>
      <c r="BK45" s="9" t="str">
        <f t="shared" si="18"/>
        <v/>
      </c>
      <c r="BL45" s="9" t="str">
        <f t="shared" si="19"/>
        <v/>
      </c>
    </row>
    <row r="46" spans="1:64" ht="24" customHeight="1" x14ac:dyDescent="0.15">
      <c r="A46" s="2" t="s">
        <v>86</v>
      </c>
      <c r="B46" t="str">
        <f ca="1">IF(K46="","","o")</f>
        <v/>
      </c>
      <c r="C46" t="str">
        <f t="shared" si="1"/>
        <v/>
      </c>
      <c r="D46" t="str">
        <f t="shared" si="2"/>
        <v>一般</v>
      </c>
      <c r="E46" t="s">
        <v>65</v>
      </c>
      <c r="F46" t="str" cm="1">
        <f t="array" aca="1" ref="F46" ca="1">INDIRECT("Y"&amp;ROW(X11))&amp;""</f>
        <v/>
      </c>
      <c r="G46" t="str" cm="1">
        <f t="array" aca="1" ref="G46" ca="1">INDIRECT("Z"&amp;ROW(X11))&amp;""</f>
        <v/>
      </c>
      <c r="H46" t="str" cm="1">
        <f t="array" aca="1" ref="H46" ca="1">INDIRECT("AK"&amp;ROW(X11))&amp;""</f>
        <v/>
      </c>
      <c r="I46" t="str" cm="1">
        <f t="array" aca="1" ref="I46" ca="1">INDIRECT("AB"&amp;ROW(X11))&amp;""</f>
        <v/>
      </c>
      <c r="J46" t="str" cm="1">
        <f t="array" aca="1" ref="J46" ca="1">INDIRECT("AD"&amp;ROW(X11))&amp;""</f>
        <v/>
      </c>
      <c r="K46" t="str" cm="1">
        <f t="array" aca="1" ref="K46" ca="1">INDIRECT("AG"&amp;ROW(AG11))&amp;""</f>
        <v/>
      </c>
      <c r="L46" t="str" cm="1">
        <f t="array" aca="1" ref="L46" ca="1">INDIRECT("AH"&amp;ROW(AH11))&amp;""</f>
        <v/>
      </c>
      <c r="W46" s="2" t="s">
        <v>86</v>
      </c>
      <c r="X46" s="71">
        <v>36</v>
      </c>
      <c r="Y46" s="73"/>
      <c r="Z46" s="74"/>
      <c r="AA46" s="74"/>
      <c r="AB46" s="67"/>
      <c r="AC46" s="68"/>
      <c r="AD46" s="76"/>
      <c r="AE46" s="88"/>
      <c r="AF46" s="89"/>
      <c r="AG46" s="90"/>
      <c r="AH46" s="89"/>
      <c r="AI46" s="88"/>
      <c r="AJ46" s="89"/>
      <c r="AK46" s="59" t="str">
        <f ca="1">ASC(PHONETIC(INDIRECT("AA"&amp;46)))</f>
        <v/>
      </c>
      <c r="AL46" s="9" t="str" cm="1">
        <f t="array" aca="1" ref="AL46" ca="1">IF(AND(INDIRECT("AB"&amp;46)&gt;=1,INDIRECT("AB"&amp;46)&lt;5),MAX($AL$11:AL45)+1,"")</f>
        <v/>
      </c>
      <c r="AM46" s="9" t="str" cm="1">
        <f t="array" aca="1" ref="AM46" ca="1">IF(AND(INDIRECT("AB"&amp;46)&gt;4),MAX($AM$11:AM45)+1,"")</f>
        <v/>
      </c>
      <c r="AN46" s="9"/>
      <c r="AO46" s="9"/>
      <c r="AP46" s="9" t="str" cm="1">
        <f t="array" aca="1" ref="AP46" ca="1">IF(AND(INDIRECT("AB"&amp;46)&gt;4),MAX($AP$11:AP45)+1,"")</f>
        <v/>
      </c>
      <c r="AQ46" s="9" t="str" cm="1">
        <f t="array" aca="1" ref="AQ46" ca="1">IF(AND(INDIRECT("AB"&amp;46)&gt;=1,INDIRECT("AB"&amp;46)&lt;3),MAX($AQ$11:AQ45)+1,"")</f>
        <v/>
      </c>
      <c r="AR46" s="9"/>
      <c r="AS46" s="9" t="str" cm="1">
        <f t="array" aca="1" ref="AS46" ca="1">IF(INDIRECT("Z"&amp;ROW(AS46))&lt;&gt;"",MAX($AS$11:AS45)+1,"")</f>
        <v/>
      </c>
      <c r="AT46" s="9" t="str" cm="1">
        <f t="array" aca="1" ref="AT46" ca="1">INDIRECT("Y"&amp;46)&amp;INDIRECT("Z"&amp;46)&amp;""</f>
        <v/>
      </c>
      <c r="AU46" s="8">
        <v>45</v>
      </c>
      <c r="AV46" s="9" t="str">
        <f t="shared" ca="1" si="4"/>
        <v/>
      </c>
      <c r="AW46" s="9" t="str">
        <f t="shared" ca="1" si="5"/>
        <v/>
      </c>
      <c r="AX46" s="9" t="str">
        <f t="shared" ca="1" si="6"/>
        <v/>
      </c>
      <c r="AY46" s="9" t="str">
        <f t="shared" ca="1" si="7"/>
        <v/>
      </c>
      <c r="AZ46" s="9" t="str">
        <f t="shared" ca="1" si="8"/>
        <v/>
      </c>
      <c r="BA46" s="9" t="str">
        <f t="shared" ca="1" si="9"/>
        <v/>
      </c>
      <c r="BB46" s="9" t="str">
        <f t="shared" ca="1" si="10"/>
        <v/>
      </c>
      <c r="BC46" s="9" t="str">
        <f t="shared" ca="1" si="11"/>
        <v/>
      </c>
      <c r="BD46" s="9" t="str">
        <f t="shared" ca="1" si="12"/>
        <v/>
      </c>
      <c r="BE46" s="9" t="str">
        <f t="shared" ca="1" si="13"/>
        <v/>
      </c>
      <c r="BF46" s="9" t="str">
        <f t="shared" ca="1" si="14"/>
        <v/>
      </c>
      <c r="BH46" s="9" t="e">
        <f t="shared" si="15"/>
        <v>#N/A</v>
      </c>
      <c r="BI46" s="9" t="str">
        <f t="shared" si="16"/>
        <v/>
      </c>
      <c r="BJ46" s="9" t="str">
        <f t="shared" si="17"/>
        <v/>
      </c>
      <c r="BK46" s="9" t="str">
        <f t="shared" si="18"/>
        <v/>
      </c>
      <c r="BL46" s="9" t="str">
        <f t="shared" si="19"/>
        <v/>
      </c>
    </row>
    <row r="47" spans="1:64" ht="24" customHeight="1" x14ac:dyDescent="0.15">
      <c r="A47" s="2" t="s">
        <v>85</v>
      </c>
      <c r="B47" t="str">
        <f t="shared" ref="B47:B110" ca="1" si="20">IF(K47="","","o")</f>
        <v/>
      </c>
      <c r="C47" t="str">
        <f t="shared" si="1"/>
        <v/>
      </c>
      <c r="D47" t="str">
        <f t="shared" si="2"/>
        <v>一般</v>
      </c>
      <c r="E47" t="s">
        <v>65</v>
      </c>
      <c r="F47" t="str" cm="1">
        <f t="array" aca="1" ref="F47" ca="1">INDIRECT("Y"&amp;ROW(X12))&amp;""</f>
        <v/>
      </c>
      <c r="G47" t="str" cm="1">
        <f t="array" aca="1" ref="G47" ca="1">INDIRECT("Z"&amp;ROW(X12))&amp;""</f>
        <v/>
      </c>
      <c r="H47" t="str" cm="1">
        <f t="array" aca="1" ref="H47" ca="1">INDIRECT("AK"&amp;ROW(X12))&amp;""</f>
        <v/>
      </c>
      <c r="I47" t="str" cm="1">
        <f t="array" aca="1" ref="I47" ca="1">INDIRECT("AB"&amp;ROW(X12))&amp;""</f>
        <v/>
      </c>
      <c r="J47" t="str" cm="1">
        <f t="array" aca="1" ref="J47" ca="1">INDIRECT("AD"&amp;ROW(X12))&amp;""</f>
        <v/>
      </c>
      <c r="K47" t="str" cm="1">
        <f t="array" aca="1" ref="K47" ca="1">INDIRECT("AG"&amp;ROW(AG12))&amp;""</f>
        <v/>
      </c>
      <c r="L47" t="str" cm="1">
        <f t="array" aca="1" ref="L47" ca="1">INDIRECT("AH"&amp;ROW(AH12))&amp;""</f>
        <v/>
      </c>
      <c r="W47" s="2" t="s">
        <v>85</v>
      </c>
      <c r="X47" s="71">
        <v>37</v>
      </c>
      <c r="Y47" s="73"/>
      <c r="Z47" s="74"/>
      <c r="AA47" s="74"/>
      <c r="AB47" s="67"/>
      <c r="AC47" s="68"/>
      <c r="AD47" s="76"/>
      <c r="AE47" s="88"/>
      <c r="AF47" s="89"/>
      <c r="AG47" s="90"/>
      <c r="AH47" s="89"/>
      <c r="AI47" s="88"/>
      <c r="AJ47" s="89"/>
      <c r="AK47" s="59" t="str">
        <f ca="1">ASC(PHONETIC(INDIRECT("AA"&amp;47)))</f>
        <v/>
      </c>
      <c r="AL47" s="9" t="str" cm="1">
        <f t="array" aca="1" ref="AL47" ca="1">IF(AND(INDIRECT("AB"&amp;47)&gt;=1,INDIRECT("AB"&amp;47)&lt;5),MAX($AL$11:AL46)+1,"")</f>
        <v/>
      </c>
      <c r="AM47" s="9" t="str" cm="1">
        <f t="array" aca="1" ref="AM47" ca="1">IF(AND(INDIRECT("AB"&amp;47)&gt;4),MAX($AM$11:AM46)+1,"")</f>
        <v/>
      </c>
      <c r="AN47" s="9"/>
      <c r="AO47" s="9"/>
      <c r="AP47" s="9" t="str" cm="1">
        <f t="array" aca="1" ref="AP47" ca="1">IF(AND(INDIRECT("AB"&amp;47)&gt;4),MAX($AP$11:AP46)+1,"")</f>
        <v/>
      </c>
      <c r="AQ47" s="9" t="str" cm="1">
        <f t="array" aca="1" ref="AQ47" ca="1">IF(AND(INDIRECT("AB"&amp;47)&gt;=1,INDIRECT("AB"&amp;47)&lt;3),MAX($AQ$11:AQ46)+1,"")</f>
        <v/>
      </c>
      <c r="AR47" s="9"/>
      <c r="AS47" s="9" t="str" cm="1">
        <f t="array" aca="1" ref="AS47" ca="1">IF(INDIRECT("Z"&amp;ROW(AS47))&lt;&gt;"",MAX($AS$11:AS46)+1,"")</f>
        <v/>
      </c>
      <c r="AT47" s="9" t="str" cm="1">
        <f t="array" aca="1" ref="AT47" ca="1">INDIRECT("Y"&amp;47)&amp;INDIRECT("Z"&amp;47)&amp;""</f>
        <v/>
      </c>
      <c r="AU47" s="8">
        <v>46</v>
      </c>
      <c r="AV47" s="9" t="str">
        <f t="shared" ref="AV47:AV91" ca="1" si="21">IF(COUNTIF(AL:AL,AU47),INDEX(Z:Z,MATCH(AU47,AL:AL,0)),"")</f>
        <v/>
      </c>
      <c r="AW47" s="9" t="str">
        <f t="shared" ref="AW47:AW91" ca="1" si="22">IF(COUNTIF(AM:AM,AU47),INDEX(Z:Z,MATCH(AU47,AM:AM,0)),"")</f>
        <v/>
      </c>
      <c r="AX47" s="9" t="str">
        <f t="shared" ref="AX47:AX91" ca="1" si="23">IF(COUNTIF(AN:AN,AU47),INDEX(Z:Z,MATCH(AU47,AN:AN,0)),"")</f>
        <v/>
      </c>
      <c r="AY47" s="9" t="str">
        <f t="shared" ref="AY47:AY91" ca="1" si="24">IF(COUNTIF(AO:AO,AU47),INDEX(Z:Z,MATCH(AU47,AO:AO,0)),"")</f>
        <v/>
      </c>
      <c r="AZ47" s="9" t="str">
        <f t="shared" ca="1" si="8"/>
        <v/>
      </c>
      <c r="BA47" s="9" t="str">
        <f t="shared" ca="1" si="9"/>
        <v/>
      </c>
      <c r="BB47" s="9" t="str">
        <f t="shared" ca="1" si="10"/>
        <v/>
      </c>
      <c r="BL47" s="9" t="str">
        <f t="shared" si="19"/>
        <v/>
      </c>
    </row>
    <row r="48" spans="1:64" ht="24" customHeight="1" x14ac:dyDescent="0.15">
      <c r="A48" s="2" t="s">
        <v>86</v>
      </c>
      <c r="B48" t="str">
        <f t="shared" ca="1" si="20"/>
        <v/>
      </c>
      <c r="C48" t="str">
        <f t="shared" si="1"/>
        <v/>
      </c>
      <c r="D48" t="str">
        <f t="shared" si="2"/>
        <v>一般</v>
      </c>
      <c r="E48" t="s">
        <v>65</v>
      </c>
      <c r="F48" t="str" cm="1">
        <f t="array" aca="1" ref="F48" ca="1">INDIRECT("Y"&amp;ROW(X13))&amp;""</f>
        <v/>
      </c>
      <c r="G48" t="str" cm="1">
        <f t="array" aca="1" ref="G48" ca="1">INDIRECT("Z"&amp;ROW(X13))&amp;""</f>
        <v/>
      </c>
      <c r="H48" t="str" cm="1">
        <f t="array" aca="1" ref="H48" ca="1">INDIRECT("AK"&amp;ROW(X13))&amp;""</f>
        <v/>
      </c>
      <c r="I48" t="str" cm="1">
        <f t="array" aca="1" ref="I48" ca="1">INDIRECT("AB"&amp;ROW(X13))&amp;""</f>
        <v/>
      </c>
      <c r="J48" t="str" cm="1">
        <f t="array" aca="1" ref="J48" ca="1">INDIRECT("AD"&amp;ROW(X13))&amp;""</f>
        <v/>
      </c>
      <c r="K48" t="str" cm="1">
        <f t="array" aca="1" ref="K48" ca="1">INDIRECT("AG"&amp;ROW(AG13))&amp;""</f>
        <v/>
      </c>
      <c r="L48" t="str" cm="1">
        <f t="array" aca="1" ref="L48" ca="1">INDIRECT("AH"&amp;ROW(AH13))&amp;""</f>
        <v/>
      </c>
      <c r="W48" s="2" t="s">
        <v>86</v>
      </c>
      <c r="X48" s="71">
        <v>38</v>
      </c>
      <c r="Y48" s="73"/>
      <c r="Z48" s="74"/>
      <c r="AA48" s="74"/>
      <c r="AB48" s="67"/>
      <c r="AC48" s="68"/>
      <c r="AD48" s="76"/>
      <c r="AE48" s="88"/>
      <c r="AF48" s="89"/>
      <c r="AG48" s="90"/>
      <c r="AH48" s="89"/>
      <c r="AI48" s="88"/>
      <c r="AJ48" s="89"/>
      <c r="AK48" s="59" t="str">
        <f ca="1">ASC(PHONETIC(INDIRECT("AA"&amp;48)))</f>
        <v/>
      </c>
      <c r="AL48" s="9" t="str" cm="1">
        <f t="array" aca="1" ref="AL48" ca="1">IF(AND(INDIRECT("AB"&amp;48)&gt;=1,INDIRECT("AB"&amp;48)&lt;5),MAX($AL$11:AL47)+1,"")</f>
        <v/>
      </c>
      <c r="AM48" s="9" t="str" cm="1">
        <f t="array" aca="1" ref="AM48" ca="1">IF(AND(INDIRECT("AB"&amp;48)&gt;4),MAX($AM$11:AM47)+1,"")</f>
        <v/>
      </c>
      <c r="AN48" s="9"/>
      <c r="AO48" s="9"/>
      <c r="AP48" s="9" t="str" cm="1">
        <f t="array" aca="1" ref="AP48" ca="1">IF(AND(INDIRECT("AB"&amp;48)&gt;4),MAX($AP$11:AP47)+1,"")</f>
        <v/>
      </c>
      <c r="AQ48" s="9" t="str" cm="1">
        <f t="array" aca="1" ref="AQ48" ca="1">IF(AND(INDIRECT("AB"&amp;48)&gt;=1,INDIRECT("AB"&amp;48)&lt;3),MAX($AQ$11:AQ47)+1,"")</f>
        <v/>
      </c>
      <c r="AR48" s="9"/>
      <c r="AS48" s="9" t="str" cm="1">
        <f t="array" aca="1" ref="AS48" ca="1">IF(INDIRECT("Z"&amp;ROW(AS48))&lt;&gt;"",MAX($AS$11:AS47)+1,"")</f>
        <v/>
      </c>
      <c r="AT48" s="9" t="str" cm="1">
        <f t="array" aca="1" ref="AT48" ca="1">INDIRECT("Y"&amp;48)&amp;INDIRECT("Z"&amp;48)&amp;""</f>
        <v/>
      </c>
      <c r="AU48" s="8">
        <v>47</v>
      </c>
      <c r="AV48" s="9" t="str">
        <f t="shared" ca="1" si="21"/>
        <v/>
      </c>
      <c r="AW48" s="9" t="str">
        <f t="shared" ca="1" si="22"/>
        <v/>
      </c>
      <c r="AX48" s="9" t="str">
        <f t="shared" ca="1" si="23"/>
        <v/>
      </c>
      <c r="AY48" s="9" t="str">
        <f t="shared" ca="1" si="24"/>
        <v/>
      </c>
      <c r="AZ48" s="9" t="str">
        <f t="shared" ca="1" si="8"/>
        <v/>
      </c>
      <c r="BA48" s="9" t="str">
        <f t="shared" ca="1" si="9"/>
        <v/>
      </c>
      <c r="BB48" s="9" t="str">
        <f t="shared" ca="1" si="10"/>
        <v/>
      </c>
      <c r="BL48" s="9" t="str">
        <f t="shared" si="19"/>
        <v/>
      </c>
    </row>
    <row r="49" spans="1:64" ht="24" customHeight="1" x14ac:dyDescent="0.15">
      <c r="A49" s="2" t="s">
        <v>85</v>
      </c>
      <c r="B49" t="str">
        <f t="shared" ca="1" si="20"/>
        <v/>
      </c>
      <c r="C49" t="str">
        <f t="shared" si="1"/>
        <v/>
      </c>
      <c r="D49" t="str">
        <f t="shared" si="2"/>
        <v>一般</v>
      </c>
      <c r="E49" t="s">
        <v>65</v>
      </c>
      <c r="F49" t="str" cm="1">
        <f t="array" aca="1" ref="F49" ca="1">INDIRECT("Y"&amp;ROW(X14))&amp;""</f>
        <v/>
      </c>
      <c r="G49" t="str" cm="1">
        <f t="array" aca="1" ref="G49" ca="1">INDIRECT("Z"&amp;ROW(X14))&amp;""</f>
        <v/>
      </c>
      <c r="H49" t="str" cm="1">
        <f t="array" aca="1" ref="H49" ca="1">INDIRECT("AK"&amp;ROW(X14))&amp;""</f>
        <v/>
      </c>
      <c r="I49" t="str" cm="1">
        <f t="array" aca="1" ref="I49" ca="1">INDIRECT("AB"&amp;ROW(X14))&amp;""</f>
        <v/>
      </c>
      <c r="J49" t="str" cm="1">
        <f t="array" aca="1" ref="J49" ca="1">INDIRECT("AD"&amp;ROW(X14))&amp;""</f>
        <v/>
      </c>
      <c r="K49" t="str" cm="1">
        <f t="array" aca="1" ref="K49" ca="1">INDIRECT("AG"&amp;ROW(AG14))&amp;""</f>
        <v/>
      </c>
      <c r="L49" t="str" cm="1">
        <f t="array" aca="1" ref="L49" ca="1">INDIRECT("AH"&amp;ROW(AH14))&amp;""</f>
        <v/>
      </c>
      <c r="W49" s="2" t="s">
        <v>85</v>
      </c>
      <c r="X49" s="71">
        <v>39</v>
      </c>
      <c r="Y49" s="73"/>
      <c r="Z49" s="74"/>
      <c r="AA49" s="74"/>
      <c r="AB49" s="67"/>
      <c r="AC49" s="68"/>
      <c r="AD49" s="76"/>
      <c r="AE49" s="88"/>
      <c r="AF49" s="89"/>
      <c r="AG49" s="90"/>
      <c r="AH49" s="89"/>
      <c r="AI49" s="88"/>
      <c r="AJ49" s="89"/>
      <c r="AK49" s="59" t="str">
        <f ca="1">ASC(PHONETIC(INDIRECT("AA"&amp;49)))</f>
        <v/>
      </c>
      <c r="AL49" s="9" t="str" cm="1">
        <f t="array" aca="1" ref="AL49" ca="1">IF(AND(INDIRECT("AB"&amp;49)&gt;=1,INDIRECT("AB"&amp;49)&lt;5),MAX($AL$11:AL48)+1,"")</f>
        <v/>
      </c>
      <c r="AM49" s="9" t="str" cm="1">
        <f t="array" aca="1" ref="AM49" ca="1">IF(AND(INDIRECT("AB"&amp;49)&gt;4),MAX($AM$11:AM48)+1,"")</f>
        <v/>
      </c>
      <c r="AN49" s="9"/>
      <c r="AO49" s="9"/>
      <c r="AP49" s="9" t="str" cm="1">
        <f t="array" aca="1" ref="AP49" ca="1">IF(AND(INDIRECT("AB"&amp;49)&gt;4),MAX($AP$11:AP48)+1,"")</f>
        <v/>
      </c>
      <c r="AQ49" s="9" t="str" cm="1">
        <f t="array" aca="1" ref="AQ49" ca="1">IF(AND(INDIRECT("AB"&amp;49)&gt;=1,INDIRECT("AB"&amp;49)&lt;3),MAX($AQ$11:AQ48)+1,"")</f>
        <v/>
      </c>
      <c r="AR49" s="9"/>
      <c r="AS49" s="9" t="str" cm="1">
        <f t="array" aca="1" ref="AS49" ca="1">IF(INDIRECT("Z"&amp;ROW(AS49))&lt;&gt;"",MAX($AS$11:AS48)+1,"")</f>
        <v/>
      </c>
      <c r="AT49" s="9" t="str" cm="1">
        <f t="array" aca="1" ref="AT49" ca="1">INDIRECT("Y"&amp;49)&amp;INDIRECT("Z"&amp;49)&amp;""</f>
        <v/>
      </c>
      <c r="AU49" s="8">
        <v>48</v>
      </c>
      <c r="AV49" s="9" t="str">
        <f t="shared" ca="1" si="21"/>
        <v/>
      </c>
      <c r="AW49" s="9" t="str">
        <f t="shared" ca="1" si="22"/>
        <v/>
      </c>
      <c r="AX49" s="9" t="str">
        <f t="shared" ca="1" si="23"/>
        <v/>
      </c>
      <c r="AY49" s="9" t="str">
        <f t="shared" ca="1" si="24"/>
        <v/>
      </c>
      <c r="AZ49" s="9" t="str">
        <f t="shared" ca="1" si="8"/>
        <v/>
      </c>
      <c r="BA49" s="9" t="str">
        <f t="shared" ca="1" si="9"/>
        <v/>
      </c>
      <c r="BB49" s="9" t="str">
        <f t="shared" ca="1" si="10"/>
        <v/>
      </c>
      <c r="BL49" s="9" t="str">
        <f t="shared" si="19"/>
        <v/>
      </c>
    </row>
    <row r="50" spans="1:64" ht="24" customHeight="1" x14ac:dyDescent="0.15">
      <c r="A50" s="2" t="s">
        <v>86</v>
      </c>
      <c r="B50" t="str">
        <f t="shared" ca="1" si="20"/>
        <v/>
      </c>
      <c r="C50" t="str">
        <f t="shared" si="1"/>
        <v/>
      </c>
      <c r="D50" t="str">
        <f t="shared" si="2"/>
        <v>一般</v>
      </c>
      <c r="E50" t="s">
        <v>65</v>
      </c>
      <c r="F50" t="str" cm="1">
        <f t="array" aca="1" ref="F50" ca="1">INDIRECT("Y"&amp;ROW(X15))&amp;""</f>
        <v/>
      </c>
      <c r="G50" t="str" cm="1">
        <f t="array" aca="1" ref="G50" ca="1">INDIRECT("Z"&amp;ROW(X15))&amp;""</f>
        <v/>
      </c>
      <c r="H50" t="str" cm="1">
        <f t="array" aca="1" ref="H50" ca="1">INDIRECT("AK"&amp;ROW(X15))&amp;""</f>
        <v/>
      </c>
      <c r="I50" t="str" cm="1">
        <f t="array" aca="1" ref="I50" ca="1">INDIRECT("AB"&amp;ROW(X15))&amp;""</f>
        <v/>
      </c>
      <c r="J50" t="str" cm="1">
        <f t="array" aca="1" ref="J50" ca="1">INDIRECT("AD"&amp;ROW(X15))&amp;""</f>
        <v/>
      </c>
      <c r="K50" t="str" cm="1">
        <f t="array" aca="1" ref="K50" ca="1">INDIRECT("AG"&amp;ROW(AG15))&amp;""</f>
        <v/>
      </c>
      <c r="L50" t="str" cm="1">
        <f t="array" aca="1" ref="L50" ca="1">INDIRECT("AH"&amp;ROW(AH15))&amp;""</f>
        <v/>
      </c>
      <c r="W50" s="2" t="s">
        <v>86</v>
      </c>
      <c r="X50" s="71">
        <v>40</v>
      </c>
      <c r="Y50" s="73"/>
      <c r="Z50" s="74"/>
      <c r="AA50" s="74"/>
      <c r="AB50" s="67"/>
      <c r="AC50" s="68"/>
      <c r="AD50" s="76"/>
      <c r="AE50" s="88"/>
      <c r="AF50" s="89"/>
      <c r="AG50" s="90"/>
      <c r="AH50" s="89"/>
      <c r="AI50" s="88"/>
      <c r="AJ50" s="89"/>
      <c r="AK50" s="59" t="str">
        <f ca="1">ASC(PHONETIC(INDIRECT("AA"&amp;50)))</f>
        <v/>
      </c>
      <c r="AL50" s="9" t="str" cm="1">
        <f t="array" aca="1" ref="AL50" ca="1">IF(AND(INDIRECT("AB"&amp;50)&gt;=1,INDIRECT("AB"&amp;50)&lt;5),MAX($AL$11:AL49)+1,"")</f>
        <v/>
      </c>
      <c r="AM50" s="9" t="str" cm="1">
        <f t="array" aca="1" ref="AM50" ca="1">IF(AND(INDIRECT("AB"&amp;50)&gt;4),MAX($AM$11:AM49)+1,"")</f>
        <v/>
      </c>
      <c r="AN50" s="9"/>
      <c r="AO50" s="9"/>
      <c r="AP50" s="9" t="str" cm="1">
        <f t="array" aca="1" ref="AP50" ca="1">IF(AND(INDIRECT("AB"&amp;50)&gt;4),MAX($AP$11:AP49)+1,"")</f>
        <v/>
      </c>
      <c r="AQ50" s="9" t="str" cm="1">
        <f t="array" aca="1" ref="AQ50" ca="1">IF(AND(INDIRECT("AB"&amp;50)&gt;=1,INDIRECT("AB"&amp;50)&lt;3),MAX($AQ$11:AQ49)+1,"")</f>
        <v/>
      </c>
      <c r="AR50" s="9"/>
      <c r="AS50" s="9" t="str" cm="1">
        <f t="array" aca="1" ref="AS50" ca="1">IF(INDIRECT("Z"&amp;ROW(AS50))&lt;&gt;"",MAX($AS$11:AS49)+1,"")</f>
        <v/>
      </c>
      <c r="AT50" s="9" t="str" cm="1">
        <f t="array" aca="1" ref="AT50" ca="1">INDIRECT("Y"&amp;50)&amp;INDIRECT("Z"&amp;50)&amp;""</f>
        <v/>
      </c>
      <c r="AU50" s="8">
        <v>49</v>
      </c>
      <c r="AV50" s="9" t="str">
        <f t="shared" ca="1" si="21"/>
        <v/>
      </c>
      <c r="AW50" s="9" t="str">
        <f t="shared" ca="1" si="22"/>
        <v/>
      </c>
      <c r="AX50" s="9" t="str">
        <f t="shared" ca="1" si="23"/>
        <v/>
      </c>
      <c r="AY50" s="9" t="str">
        <f t="shared" ca="1" si="24"/>
        <v/>
      </c>
      <c r="AZ50" s="9" t="str">
        <f t="shared" ca="1" si="8"/>
        <v/>
      </c>
      <c r="BA50" s="9" t="str">
        <f t="shared" ca="1" si="9"/>
        <v/>
      </c>
      <c r="BB50" s="9" t="str">
        <f t="shared" ca="1" si="10"/>
        <v/>
      </c>
      <c r="BL50" s="9" t="str">
        <f t="shared" si="19"/>
        <v/>
      </c>
    </row>
    <row r="51" spans="1:64" ht="24" customHeight="1" x14ac:dyDescent="0.15">
      <c r="A51" s="2" t="s">
        <v>85</v>
      </c>
      <c r="B51" t="str">
        <f t="shared" ca="1" si="20"/>
        <v/>
      </c>
      <c r="C51" t="str">
        <f t="shared" si="1"/>
        <v/>
      </c>
      <c r="D51" t="str">
        <f t="shared" si="2"/>
        <v>一般</v>
      </c>
      <c r="E51" t="s">
        <v>65</v>
      </c>
      <c r="F51" t="str" cm="1">
        <f t="array" aca="1" ref="F51" ca="1">INDIRECT("Y"&amp;ROW(X16))&amp;""</f>
        <v/>
      </c>
      <c r="G51" t="str" cm="1">
        <f t="array" aca="1" ref="G51" ca="1">INDIRECT("Z"&amp;ROW(X16))&amp;""</f>
        <v/>
      </c>
      <c r="H51" t="str" cm="1">
        <f t="array" aca="1" ref="H51" ca="1">INDIRECT("AK"&amp;ROW(X16))&amp;""</f>
        <v/>
      </c>
      <c r="I51" t="str" cm="1">
        <f t="array" aca="1" ref="I51" ca="1">INDIRECT("AB"&amp;ROW(X16))&amp;""</f>
        <v/>
      </c>
      <c r="J51" t="str" cm="1">
        <f t="array" aca="1" ref="J51" ca="1">INDIRECT("AD"&amp;ROW(X16))&amp;""</f>
        <v/>
      </c>
      <c r="K51" t="str" cm="1">
        <f t="array" aca="1" ref="K51" ca="1">INDIRECT("AG"&amp;ROW(AG16))&amp;""</f>
        <v/>
      </c>
      <c r="L51" t="str" cm="1">
        <f t="array" aca="1" ref="L51" ca="1">INDIRECT("AH"&amp;ROW(AH16))&amp;""</f>
        <v/>
      </c>
      <c r="W51" s="2" t="s">
        <v>85</v>
      </c>
      <c r="X51" s="71">
        <v>41</v>
      </c>
      <c r="Y51" s="73"/>
      <c r="Z51" s="74"/>
      <c r="AA51" s="74"/>
      <c r="AB51" s="67"/>
      <c r="AC51" s="68"/>
      <c r="AD51" s="76"/>
      <c r="AE51" s="88"/>
      <c r="AF51" s="89"/>
      <c r="AG51" s="90"/>
      <c r="AH51" s="89"/>
      <c r="AI51" s="88"/>
      <c r="AJ51" s="89"/>
      <c r="AK51" s="59" t="str">
        <f ca="1">ASC(PHONETIC(INDIRECT("AA"&amp;51)))</f>
        <v/>
      </c>
      <c r="AL51" s="9" t="str" cm="1">
        <f t="array" aca="1" ref="AL51" ca="1">IF(AND(INDIRECT("AB"&amp;51)&gt;=1,INDIRECT("AB"&amp;51)&lt;5),MAX($AL$11:AL50)+1,"")</f>
        <v/>
      </c>
      <c r="AM51" s="9" t="str" cm="1">
        <f t="array" aca="1" ref="AM51" ca="1">IF(AND(INDIRECT("AB"&amp;51)&gt;4),MAX($AM$11:AM50)+1,"")</f>
        <v/>
      </c>
      <c r="AN51" s="9"/>
      <c r="AO51" s="9"/>
      <c r="AP51" s="9" t="str" cm="1">
        <f t="array" aca="1" ref="AP51" ca="1">IF(AND(INDIRECT("AB"&amp;51)&gt;4),MAX($AP$11:AP50)+1,"")</f>
        <v/>
      </c>
      <c r="AQ51" s="9" t="str" cm="1">
        <f t="array" aca="1" ref="AQ51" ca="1">IF(AND(INDIRECT("AB"&amp;51)&gt;=1,INDIRECT("AB"&amp;51)&lt;3),MAX($AQ$11:AQ50)+1,"")</f>
        <v/>
      </c>
      <c r="AR51" s="9"/>
      <c r="AS51" s="9" t="str" cm="1">
        <f t="array" aca="1" ref="AS51" ca="1">IF(INDIRECT("Z"&amp;ROW(AS51))&lt;&gt;"",MAX($AS$11:AS50)+1,"")</f>
        <v/>
      </c>
      <c r="AT51" s="9" t="str" cm="1">
        <f t="array" aca="1" ref="AT51" ca="1">INDIRECT("Y"&amp;51)&amp;INDIRECT("Z"&amp;51)&amp;""</f>
        <v/>
      </c>
      <c r="AU51" s="8">
        <v>50</v>
      </c>
      <c r="AV51" s="9" t="str">
        <f t="shared" ca="1" si="21"/>
        <v/>
      </c>
      <c r="AW51" s="9" t="str">
        <f t="shared" ca="1" si="22"/>
        <v/>
      </c>
      <c r="AX51" s="9" t="str">
        <f t="shared" ca="1" si="23"/>
        <v/>
      </c>
      <c r="AY51" s="9" t="str">
        <f t="shared" ca="1" si="24"/>
        <v/>
      </c>
      <c r="AZ51" s="9" t="str">
        <f t="shared" ca="1" si="8"/>
        <v/>
      </c>
      <c r="BA51" s="9" t="str">
        <f t="shared" ca="1" si="9"/>
        <v/>
      </c>
      <c r="BB51" s="9" t="str">
        <f t="shared" ca="1" si="10"/>
        <v/>
      </c>
      <c r="BL51" s="9" t="str">
        <f t="shared" si="19"/>
        <v/>
      </c>
    </row>
    <row r="52" spans="1:64" ht="24" customHeight="1" x14ac:dyDescent="0.15">
      <c r="A52" s="2" t="s">
        <v>86</v>
      </c>
      <c r="B52" t="str">
        <f t="shared" ca="1" si="20"/>
        <v/>
      </c>
      <c r="C52" t="str">
        <f t="shared" si="1"/>
        <v/>
      </c>
      <c r="D52" t="str">
        <f t="shared" si="2"/>
        <v>一般</v>
      </c>
      <c r="E52" t="s">
        <v>65</v>
      </c>
      <c r="F52" t="str" cm="1">
        <f t="array" aca="1" ref="F52" ca="1">INDIRECT("Y"&amp;ROW(X17))&amp;""</f>
        <v/>
      </c>
      <c r="G52" t="str" cm="1">
        <f t="array" aca="1" ref="G52" ca="1">INDIRECT("Z"&amp;ROW(X17))&amp;""</f>
        <v/>
      </c>
      <c r="H52" t="str" cm="1">
        <f t="array" aca="1" ref="H52" ca="1">INDIRECT("AK"&amp;ROW(X17))&amp;""</f>
        <v/>
      </c>
      <c r="I52" t="str" cm="1">
        <f t="array" aca="1" ref="I52" ca="1">INDIRECT("AB"&amp;ROW(X17))&amp;""</f>
        <v/>
      </c>
      <c r="J52" t="str" cm="1">
        <f t="array" aca="1" ref="J52" ca="1">INDIRECT("AD"&amp;ROW(X17))&amp;""</f>
        <v/>
      </c>
      <c r="K52" t="str" cm="1">
        <f t="array" aca="1" ref="K52" ca="1">INDIRECT("AG"&amp;ROW(AG17))&amp;""</f>
        <v/>
      </c>
      <c r="L52" t="str" cm="1">
        <f t="array" aca="1" ref="L52" ca="1">INDIRECT("AH"&amp;ROW(AH17))&amp;""</f>
        <v/>
      </c>
      <c r="W52" s="2" t="s">
        <v>86</v>
      </c>
      <c r="X52" s="71">
        <v>42</v>
      </c>
      <c r="Y52" s="73"/>
      <c r="Z52" s="74"/>
      <c r="AA52" s="74"/>
      <c r="AB52" s="67"/>
      <c r="AC52" s="68"/>
      <c r="AD52" s="76"/>
      <c r="AE52" s="88"/>
      <c r="AF52" s="89"/>
      <c r="AG52" s="90"/>
      <c r="AH52" s="89"/>
      <c r="AI52" s="88"/>
      <c r="AJ52" s="89"/>
      <c r="AK52" s="59" t="str">
        <f ca="1">ASC(PHONETIC(INDIRECT("AA"&amp;52)))</f>
        <v/>
      </c>
      <c r="AL52" s="9" t="str" cm="1">
        <f t="array" aca="1" ref="AL52" ca="1">IF(AND(INDIRECT("AB"&amp;52)&gt;=1,INDIRECT("AB"&amp;52)&lt;5),MAX($AL$11:AL51)+1,"")</f>
        <v/>
      </c>
      <c r="AM52" s="9" t="str" cm="1">
        <f t="array" aca="1" ref="AM52" ca="1">IF(AND(INDIRECT("AB"&amp;52)&gt;4),MAX($AM$11:AM51)+1,"")</f>
        <v/>
      </c>
      <c r="AN52" s="9"/>
      <c r="AO52" s="9"/>
      <c r="AP52" s="9" t="str" cm="1">
        <f t="array" aca="1" ref="AP52" ca="1">IF(AND(INDIRECT("AB"&amp;52)&gt;4),MAX($AP$11:AP51)+1,"")</f>
        <v/>
      </c>
      <c r="AQ52" s="9" t="str" cm="1">
        <f t="array" aca="1" ref="AQ52" ca="1">IF(AND(INDIRECT("AB"&amp;52)&gt;=1,INDIRECT("AB"&amp;52)&lt;3),MAX($AQ$11:AQ51)+1,"")</f>
        <v/>
      </c>
      <c r="AR52" s="9"/>
      <c r="AS52" s="9" t="str" cm="1">
        <f t="array" aca="1" ref="AS52" ca="1">IF(INDIRECT("Z"&amp;ROW(AS52))&lt;&gt;"",MAX($AS$11:AS51)+1,"")</f>
        <v/>
      </c>
      <c r="AT52" s="9" t="str" cm="1">
        <f t="array" aca="1" ref="AT52" ca="1">INDIRECT("Y"&amp;52)&amp;INDIRECT("Z"&amp;52)&amp;""</f>
        <v/>
      </c>
      <c r="AU52" s="8">
        <v>51</v>
      </c>
      <c r="AV52" s="9" t="str">
        <f t="shared" ca="1" si="21"/>
        <v/>
      </c>
      <c r="AW52" s="9" t="str">
        <f t="shared" ca="1" si="22"/>
        <v/>
      </c>
      <c r="AX52" s="9" t="str">
        <f t="shared" ca="1" si="23"/>
        <v/>
      </c>
      <c r="AY52" s="9" t="str">
        <f t="shared" ca="1" si="24"/>
        <v/>
      </c>
      <c r="AZ52" s="9" t="str">
        <f t="shared" ca="1" si="8"/>
        <v/>
      </c>
      <c r="BA52" s="9" t="str">
        <f t="shared" ca="1" si="9"/>
        <v/>
      </c>
      <c r="BB52" s="9" t="str">
        <f t="shared" ca="1" si="10"/>
        <v/>
      </c>
      <c r="BL52" s="9" t="str">
        <f t="shared" si="19"/>
        <v/>
      </c>
    </row>
    <row r="53" spans="1:64" ht="24" customHeight="1" x14ac:dyDescent="0.15">
      <c r="A53" s="2" t="s">
        <v>85</v>
      </c>
      <c r="B53" t="str">
        <f t="shared" ca="1" si="20"/>
        <v/>
      </c>
      <c r="C53" t="str">
        <f t="shared" si="1"/>
        <v/>
      </c>
      <c r="D53" t="str">
        <f t="shared" si="2"/>
        <v>一般</v>
      </c>
      <c r="E53" t="s">
        <v>65</v>
      </c>
      <c r="F53" t="str" cm="1">
        <f t="array" aca="1" ref="F53" ca="1">INDIRECT("Y"&amp;ROW(X18))&amp;""</f>
        <v/>
      </c>
      <c r="G53" t="str" cm="1">
        <f t="array" aca="1" ref="G53" ca="1">INDIRECT("Z"&amp;ROW(X18))&amp;""</f>
        <v/>
      </c>
      <c r="H53" t="str" cm="1">
        <f t="array" aca="1" ref="H53" ca="1">INDIRECT("AK"&amp;ROW(X18))&amp;""</f>
        <v/>
      </c>
      <c r="I53" t="str" cm="1">
        <f t="array" aca="1" ref="I53" ca="1">INDIRECT("AB"&amp;ROW(X18))&amp;""</f>
        <v/>
      </c>
      <c r="J53" t="str" cm="1">
        <f t="array" aca="1" ref="J53" ca="1">INDIRECT("AD"&amp;ROW(X18))&amp;""</f>
        <v/>
      </c>
      <c r="K53" t="str" cm="1">
        <f t="array" aca="1" ref="K53" ca="1">INDIRECT("AG"&amp;ROW(AG18))&amp;""</f>
        <v/>
      </c>
      <c r="L53" t="str" cm="1">
        <f t="array" aca="1" ref="L53" ca="1">INDIRECT("AH"&amp;ROW(AH18))&amp;""</f>
        <v/>
      </c>
      <c r="W53" s="2" t="s">
        <v>85</v>
      </c>
      <c r="X53" s="71">
        <v>43</v>
      </c>
      <c r="Y53" s="73"/>
      <c r="Z53" s="74"/>
      <c r="AA53" s="74"/>
      <c r="AB53" s="67"/>
      <c r="AC53" s="68"/>
      <c r="AD53" s="76"/>
      <c r="AE53" s="88"/>
      <c r="AF53" s="89"/>
      <c r="AG53" s="90"/>
      <c r="AH53" s="89"/>
      <c r="AI53" s="88"/>
      <c r="AJ53" s="89"/>
      <c r="AK53" s="59" t="str">
        <f ca="1">ASC(PHONETIC(INDIRECT("AA"&amp;53)))</f>
        <v/>
      </c>
      <c r="AL53" s="9" t="str" cm="1">
        <f t="array" aca="1" ref="AL53" ca="1">IF(AND(INDIRECT("AB"&amp;53)&gt;=1,INDIRECT("AB"&amp;53)&lt;5),MAX($AL$11:AL52)+1,"")</f>
        <v/>
      </c>
      <c r="AM53" s="9" t="str" cm="1">
        <f t="array" aca="1" ref="AM53" ca="1">IF(AND(INDIRECT("AB"&amp;53)&gt;4),MAX($AM$11:AM52)+1,"")</f>
        <v/>
      </c>
      <c r="AN53" s="9"/>
      <c r="AO53" s="9"/>
      <c r="AP53" s="9" t="str" cm="1">
        <f t="array" aca="1" ref="AP53" ca="1">IF(AND(INDIRECT("AB"&amp;53)&gt;4),MAX($AP$11:AP52)+1,"")</f>
        <v/>
      </c>
      <c r="AQ53" s="9" t="str" cm="1">
        <f t="array" aca="1" ref="AQ53" ca="1">IF(AND(INDIRECT("AB"&amp;53)&gt;=1,INDIRECT("AB"&amp;53)&lt;3),MAX($AQ$11:AQ52)+1,"")</f>
        <v/>
      </c>
      <c r="AR53" s="9"/>
      <c r="AS53" s="9" t="str" cm="1">
        <f t="array" aca="1" ref="AS53" ca="1">IF(INDIRECT("Z"&amp;ROW(AS53))&lt;&gt;"",MAX($AS$11:AS52)+1,"")</f>
        <v/>
      </c>
      <c r="AT53" s="9" t="str" cm="1">
        <f t="array" aca="1" ref="AT53" ca="1">INDIRECT("Y"&amp;53)&amp;INDIRECT("Z"&amp;53)&amp;""</f>
        <v/>
      </c>
      <c r="AU53" s="8">
        <v>52</v>
      </c>
      <c r="AV53" s="9" t="str">
        <f t="shared" ca="1" si="21"/>
        <v/>
      </c>
      <c r="AW53" s="9" t="str">
        <f t="shared" ca="1" si="22"/>
        <v/>
      </c>
      <c r="AX53" s="9" t="str">
        <f t="shared" ca="1" si="23"/>
        <v/>
      </c>
      <c r="AY53" s="9" t="str">
        <f t="shared" ca="1" si="24"/>
        <v/>
      </c>
      <c r="AZ53" s="9" t="str">
        <f t="shared" ca="1" si="8"/>
        <v/>
      </c>
      <c r="BA53" s="9" t="str">
        <f t="shared" ca="1" si="9"/>
        <v/>
      </c>
      <c r="BB53" s="9" t="str">
        <f t="shared" ca="1" si="10"/>
        <v/>
      </c>
      <c r="BL53" s="9" t="str">
        <f t="shared" si="19"/>
        <v/>
      </c>
    </row>
    <row r="54" spans="1:64" ht="24" customHeight="1" x14ac:dyDescent="0.15">
      <c r="A54" s="2" t="s">
        <v>86</v>
      </c>
      <c r="B54" t="str">
        <f t="shared" ca="1" si="20"/>
        <v/>
      </c>
      <c r="C54" t="str">
        <f t="shared" si="1"/>
        <v/>
      </c>
      <c r="D54" t="str">
        <f t="shared" si="2"/>
        <v>一般</v>
      </c>
      <c r="E54" t="s">
        <v>65</v>
      </c>
      <c r="F54" t="str" cm="1">
        <f t="array" aca="1" ref="F54" ca="1">INDIRECT("Y"&amp;ROW(X19))&amp;""</f>
        <v/>
      </c>
      <c r="G54" t="str" cm="1">
        <f t="array" aca="1" ref="G54" ca="1">INDIRECT("Z"&amp;ROW(X19))&amp;""</f>
        <v/>
      </c>
      <c r="H54" t="str" cm="1">
        <f t="array" aca="1" ref="H54" ca="1">INDIRECT("AK"&amp;ROW(X19))&amp;""</f>
        <v/>
      </c>
      <c r="I54" t="str" cm="1">
        <f t="array" aca="1" ref="I54" ca="1">INDIRECT("AB"&amp;ROW(X19))&amp;""</f>
        <v/>
      </c>
      <c r="J54" t="str" cm="1">
        <f t="array" aca="1" ref="J54" ca="1">INDIRECT("AD"&amp;ROW(X19))&amp;""</f>
        <v/>
      </c>
      <c r="K54" t="str" cm="1">
        <f t="array" aca="1" ref="K54" ca="1">INDIRECT("AG"&amp;ROW(AG19))&amp;""</f>
        <v/>
      </c>
      <c r="L54" t="str" cm="1">
        <f t="array" aca="1" ref="L54" ca="1">INDIRECT("AH"&amp;ROW(AH19))&amp;""</f>
        <v/>
      </c>
      <c r="W54" s="2" t="s">
        <v>86</v>
      </c>
      <c r="X54" s="71">
        <v>44</v>
      </c>
      <c r="Y54" s="73"/>
      <c r="Z54" s="74"/>
      <c r="AA54" s="74"/>
      <c r="AB54" s="67"/>
      <c r="AC54" s="68"/>
      <c r="AD54" s="76"/>
      <c r="AE54" s="88"/>
      <c r="AF54" s="89"/>
      <c r="AG54" s="90"/>
      <c r="AH54" s="89"/>
      <c r="AI54" s="88"/>
      <c r="AJ54" s="89"/>
      <c r="AK54" s="59" t="str">
        <f ca="1">ASC(PHONETIC(INDIRECT("AA"&amp;54)))</f>
        <v/>
      </c>
      <c r="AL54" s="9" t="str" cm="1">
        <f t="array" aca="1" ref="AL54" ca="1">IF(AND(INDIRECT("AB"&amp;54)&gt;=1,INDIRECT("AB"&amp;54)&lt;5),MAX($AL$11:AL53)+1,"")</f>
        <v/>
      </c>
      <c r="AM54" s="9" t="str" cm="1">
        <f t="array" aca="1" ref="AM54" ca="1">IF(AND(INDIRECT("AB"&amp;54)&gt;4),MAX($AM$11:AM53)+1,"")</f>
        <v/>
      </c>
      <c r="AN54" s="9"/>
      <c r="AO54" s="9"/>
      <c r="AP54" s="9" t="str" cm="1">
        <f t="array" aca="1" ref="AP54" ca="1">IF(AND(INDIRECT("AB"&amp;54)&gt;4),MAX($AP$11:AP53)+1,"")</f>
        <v/>
      </c>
      <c r="AQ54" s="9" t="str" cm="1">
        <f t="array" aca="1" ref="AQ54" ca="1">IF(AND(INDIRECT("AB"&amp;54)&gt;=1,INDIRECT("AB"&amp;54)&lt;3),MAX($AQ$11:AQ53)+1,"")</f>
        <v/>
      </c>
      <c r="AR54" s="9"/>
      <c r="AS54" s="9" t="str" cm="1">
        <f t="array" aca="1" ref="AS54" ca="1">IF(INDIRECT("Z"&amp;ROW(AS54))&lt;&gt;"",MAX($AS$11:AS53)+1,"")</f>
        <v/>
      </c>
      <c r="AT54" s="9" t="str" cm="1">
        <f t="array" aca="1" ref="AT54" ca="1">INDIRECT("Y"&amp;54)&amp;INDIRECT("Z"&amp;54)&amp;""</f>
        <v/>
      </c>
      <c r="AU54" s="8">
        <v>53</v>
      </c>
      <c r="AV54" s="9" t="str">
        <f t="shared" ca="1" si="21"/>
        <v/>
      </c>
      <c r="AW54" s="9" t="str">
        <f t="shared" ca="1" si="22"/>
        <v/>
      </c>
      <c r="AX54" s="9" t="str">
        <f t="shared" ca="1" si="23"/>
        <v/>
      </c>
      <c r="AY54" s="9" t="str">
        <f t="shared" ca="1" si="24"/>
        <v/>
      </c>
      <c r="AZ54" s="9" t="str">
        <f t="shared" ca="1" si="8"/>
        <v/>
      </c>
      <c r="BA54" s="9" t="str">
        <f t="shared" ca="1" si="9"/>
        <v/>
      </c>
      <c r="BB54" s="9" t="str">
        <f t="shared" ca="1" si="10"/>
        <v/>
      </c>
      <c r="BL54" s="9" t="str">
        <f t="shared" si="19"/>
        <v/>
      </c>
    </row>
    <row r="55" spans="1:64" ht="24" customHeight="1" x14ac:dyDescent="0.15">
      <c r="A55" s="2" t="s">
        <v>85</v>
      </c>
      <c r="B55" t="str">
        <f t="shared" ca="1" si="20"/>
        <v/>
      </c>
      <c r="C55" t="str">
        <f t="shared" si="1"/>
        <v/>
      </c>
      <c r="D55" t="str">
        <f t="shared" si="2"/>
        <v>一般</v>
      </c>
      <c r="E55" t="s">
        <v>65</v>
      </c>
      <c r="F55" t="str" cm="1">
        <f t="array" aca="1" ref="F55" ca="1">INDIRECT("Y"&amp;ROW(X20))&amp;""</f>
        <v/>
      </c>
      <c r="G55" t="str" cm="1">
        <f t="array" aca="1" ref="G55" ca="1">INDIRECT("Z"&amp;ROW(X20))&amp;""</f>
        <v/>
      </c>
      <c r="H55" t="str" cm="1">
        <f t="array" aca="1" ref="H55" ca="1">INDIRECT("AK"&amp;ROW(X20))&amp;""</f>
        <v/>
      </c>
      <c r="I55" t="str" cm="1">
        <f t="array" aca="1" ref="I55" ca="1">INDIRECT("AB"&amp;ROW(X20))&amp;""</f>
        <v/>
      </c>
      <c r="J55" t="str" cm="1">
        <f t="array" aca="1" ref="J55" ca="1">INDIRECT("AD"&amp;ROW(X20))&amp;""</f>
        <v/>
      </c>
      <c r="K55" t="str" cm="1">
        <f t="array" aca="1" ref="K55" ca="1">INDIRECT("AG"&amp;ROW(AG20))&amp;""</f>
        <v/>
      </c>
      <c r="L55" t="str" cm="1">
        <f t="array" aca="1" ref="L55" ca="1">INDIRECT("AH"&amp;ROW(AH20))&amp;""</f>
        <v/>
      </c>
      <c r="W55" s="2" t="s">
        <v>85</v>
      </c>
      <c r="X55" s="71">
        <v>45</v>
      </c>
      <c r="Y55" s="73"/>
      <c r="Z55" s="74"/>
      <c r="AA55" s="74"/>
      <c r="AB55" s="67"/>
      <c r="AC55" s="68"/>
      <c r="AD55" s="76"/>
      <c r="AE55" s="88"/>
      <c r="AF55" s="89"/>
      <c r="AG55" s="90"/>
      <c r="AH55" s="89"/>
      <c r="AI55" s="88"/>
      <c r="AJ55" s="89"/>
      <c r="AK55" s="59" t="str">
        <f ca="1">ASC(PHONETIC(INDIRECT("AA"&amp;55)))</f>
        <v/>
      </c>
      <c r="AL55" s="9" t="str" cm="1">
        <f t="array" aca="1" ref="AL55" ca="1">IF(AND(INDIRECT("AB"&amp;55)&gt;=1,INDIRECT("AB"&amp;55)&lt;5),MAX($AL$11:AL54)+1,"")</f>
        <v/>
      </c>
      <c r="AM55" s="9" t="str" cm="1">
        <f t="array" aca="1" ref="AM55" ca="1">IF(AND(INDIRECT("AB"&amp;55)&gt;4),MAX($AM$11:AM54)+1,"")</f>
        <v/>
      </c>
      <c r="AN55" s="9"/>
      <c r="AO55" s="9"/>
      <c r="AP55" s="9" t="str" cm="1">
        <f t="array" aca="1" ref="AP55" ca="1">IF(AND(INDIRECT("AB"&amp;55)&gt;4),MAX($AP$11:AP54)+1,"")</f>
        <v/>
      </c>
      <c r="AQ55" s="9" t="str" cm="1">
        <f t="array" aca="1" ref="AQ55" ca="1">IF(AND(INDIRECT("AB"&amp;55)&gt;=1,INDIRECT("AB"&amp;55)&lt;3),MAX($AQ$11:AQ54)+1,"")</f>
        <v/>
      </c>
      <c r="AR55" s="9"/>
      <c r="AS55" s="9" t="str" cm="1">
        <f t="array" aca="1" ref="AS55" ca="1">IF(INDIRECT("Z"&amp;ROW(AS55))&lt;&gt;"",MAX($AS$11:AS54)+1,"")</f>
        <v/>
      </c>
      <c r="AT55" s="9" t="str" cm="1">
        <f t="array" aca="1" ref="AT55" ca="1">INDIRECT("Y"&amp;55)&amp;INDIRECT("Z"&amp;55)&amp;""</f>
        <v/>
      </c>
      <c r="AU55" s="8">
        <v>54</v>
      </c>
      <c r="AV55" s="9" t="str">
        <f t="shared" ca="1" si="21"/>
        <v/>
      </c>
      <c r="AW55" s="9" t="str">
        <f t="shared" ca="1" si="22"/>
        <v/>
      </c>
      <c r="AX55" s="9" t="str">
        <f t="shared" ca="1" si="23"/>
        <v/>
      </c>
      <c r="AY55" s="9" t="str">
        <f t="shared" ca="1" si="24"/>
        <v/>
      </c>
      <c r="AZ55" s="9" t="str">
        <f t="shared" ca="1" si="8"/>
        <v/>
      </c>
      <c r="BA55" s="9" t="str">
        <f t="shared" ca="1" si="9"/>
        <v/>
      </c>
      <c r="BB55" s="9" t="str">
        <f t="shared" ca="1" si="10"/>
        <v/>
      </c>
      <c r="BL55" s="9" t="str">
        <f t="shared" si="19"/>
        <v/>
      </c>
    </row>
    <row r="56" spans="1:64" ht="24" customHeight="1" thickBot="1" x14ac:dyDescent="0.2">
      <c r="A56" s="2" t="s">
        <v>86</v>
      </c>
      <c r="B56" t="str">
        <f t="shared" ca="1" si="20"/>
        <v/>
      </c>
      <c r="C56" t="str">
        <f t="shared" si="1"/>
        <v/>
      </c>
      <c r="D56" t="str">
        <f t="shared" si="2"/>
        <v>一般</v>
      </c>
      <c r="E56" t="s">
        <v>65</v>
      </c>
      <c r="F56" t="str" cm="1">
        <f t="array" aca="1" ref="F56" ca="1">INDIRECT("Y"&amp;ROW(X21))&amp;""</f>
        <v/>
      </c>
      <c r="G56" t="str" cm="1">
        <f t="array" aca="1" ref="G56" ca="1">INDIRECT("Z"&amp;ROW(X21))&amp;""</f>
        <v/>
      </c>
      <c r="H56" t="str" cm="1">
        <f t="array" aca="1" ref="H56" ca="1">INDIRECT("AK"&amp;ROW(X21))&amp;""</f>
        <v/>
      </c>
      <c r="I56" t="str" cm="1">
        <f t="array" aca="1" ref="I56" ca="1">INDIRECT("AB"&amp;ROW(X21))&amp;""</f>
        <v/>
      </c>
      <c r="J56" t="str" cm="1">
        <f t="array" aca="1" ref="J56" ca="1">INDIRECT("AD"&amp;ROW(X21))&amp;""</f>
        <v/>
      </c>
      <c r="K56" t="str" cm="1">
        <f t="array" aca="1" ref="K56" ca="1">INDIRECT("AG"&amp;ROW(AG21))&amp;""</f>
        <v/>
      </c>
      <c r="L56" t="str" cm="1">
        <f t="array" aca="1" ref="L56" ca="1">INDIRECT("AH"&amp;ROW(AH21))&amp;""</f>
        <v/>
      </c>
      <c r="W56" s="2" t="s">
        <v>86</v>
      </c>
      <c r="X56" s="38" t="s">
        <v>30</v>
      </c>
      <c r="Y56" s="40"/>
      <c r="Z56" s="40"/>
      <c r="AA56" s="40"/>
      <c r="AB56" s="40"/>
      <c r="AC56" s="40"/>
      <c r="AD56" s="3"/>
      <c r="AI56" s="31"/>
      <c r="AJ56" s="31"/>
      <c r="AK56" s="31"/>
      <c r="AU56" s="8">
        <v>55</v>
      </c>
      <c r="AV56" s="9" t="str">
        <f t="shared" ca="1" si="21"/>
        <v/>
      </c>
      <c r="AW56" s="9" t="str">
        <f t="shared" ca="1" si="22"/>
        <v/>
      </c>
      <c r="AX56" s="9" t="str">
        <f t="shared" ca="1" si="23"/>
        <v/>
      </c>
      <c r="AY56" s="9" t="str">
        <f t="shared" ca="1" si="24"/>
        <v/>
      </c>
      <c r="AZ56" s="9" t="str">
        <f t="shared" ca="1" si="8"/>
        <v/>
      </c>
      <c r="BA56" s="9" t="str">
        <f t="shared" ca="1" si="9"/>
        <v/>
      </c>
      <c r="BB56" s="9" t="str">
        <f t="shared" ca="1" si="10"/>
        <v/>
      </c>
      <c r="BL56" s="9" t="str">
        <f t="shared" si="19"/>
        <v/>
      </c>
    </row>
    <row r="57" spans="1:64" ht="24" customHeight="1" thickBot="1" x14ac:dyDescent="0.2">
      <c r="A57" s="2" t="s">
        <v>85</v>
      </c>
      <c r="B57" t="str">
        <f t="shared" ca="1" si="20"/>
        <v/>
      </c>
      <c r="C57" t="str">
        <f t="shared" si="1"/>
        <v/>
      </c>
      <c r="D57" t="str">
        <f t="shared" si="2"/>
        <v>一般</v>
      </c>
      <c r="E57" t="s">
        <v>65</v>
      </c>
      <c r="F57" t="str" cm="1">
        <f t="array" aca="1" ref="F57" ca="1">INDIRECT("Y"&amp;ROW(X22))&amp;""</f>
        <v/>
      </c>
      <c r="G57" t="str" cm="1">
        <f t="array" aca="1" ref="G57" ca="1">INDIRECT("Z"&amp;ROW(X22))&amp;""</f>
        <v/>
      </c>
      <c r="H57" t="str" cm="1">
        <f t="array" aca="1" ref="H57" ca="1">INDIRECT("AK"&amp;ROW(X22))&amp;""</f>
        <v/>
      </c>
      <c r="I57" t="str" cm="1">
        <f t="array" aca="1" ref="I57" ca="1">INDIRECT("AB"&amp;ROW(X22))&amp;""</f>
        <v/>
      </c>
      <c r="J57" t="str" cm="1">
        <f t="array" aca="1" ref="J57" ca="1">INDIRECT("AD"&amp;ROW(X22))&amp;""</f>
        <v/>
      </c>
      <c r="K57" t="str" cm="1">
        <f t="array" aca="1" ref="K57" ca="1">INDIRECT("AG"&amp;ROW(AG22))&amp;""</f>
        <v/>
      </c>
      <c r="L57" t="str" cm="1">
        <f t="array" aca="1" ref="L57" ca="1">INDIRECT("AH"&amp;ROW(AH22))&amp;""</f>
        <v/>
      </c>
      <c r="W57" s="2" t="s">
        <v>85</v>
      </c>
      <c r="X57" s="96" t="str">
        <f>X2</f>
        <v>令和７年度　第1回　香長地区陸上競技記録会（2025.04.27）</v>
      </c>
      <c r="Y57" s="41"/>
      <c r="Z57" s="41"/>
      <c r="AA57" s="41"/>
      <c r="AB57" s="41"/>
      <c r="AC57" s="41"/>
      <c r="AD57" s="10"/>
      <c r="AE57" s="11" t="s">
        <v>37</v>
      </c>
      <c r="AF57" s="12">
        <f>COUNTA(AE66:AE110,AG66:AG110,AI66:AI110)</f>
        <v>0</v>
      </c>
      <c r="AG57" s="11" t="s">
        <v>31</v>
      </c>
      <c r="AH57" s="12" t="str">
        <f>IF(AA58="",0,AF57*IF(LEFT(AA59,2)="小学",300,IF(LEFT(AA59,2)="中学",400,IF(LEFT(AA59,2)="一般",500))))&amp;"円"</f>
        <v>0円</v>
      </c>
      <c r="AI57" s="13"/>
      <c r="AJ57" s="13"/>
      <c r="AK57" s="13"/>
      <c r="AU57" s="8">
        <v>56</v>
      </c>
      <c r="AV57" s="9" t="str">
        <f t="shared" ca="1" si="21"/>
        <v/>
      </c>
      <c r="AW57" s="9" t="str">
        <f t="shared" ca="1" si="22"/>
        <v/>
      </c>
      <c r="AX57" s="9" t="str">
        <f t="shared" ca="1" si="23"/>
        <v/>
      </c>
      <c r="AY57" s="9" t="str">
        <f t="shared" ca="1" si="24"/>
        <v/>
      </c>
      <c r="AZ57" s="9" t="str">
        <f t="shared" ca="1" si="8"/>
        <v/>
      </c>
      <c r="BA57" s="9" t="str">
        <f t="shared" ca="1" si="9"/>
        <v/>
      </c>
      <c r="BB57" s="9" t="str">
        <f t="shared" ca="1" si="10"/>
        <v/>
      </c>
      <c r="BL57" s="9" t="str">
        <f t="shared" si="19"/>
        <v/>
      </c>
    </row>
    <row r="58" spans="1:64" ht="24" customHeight="1" thickTop="1" x14ac:dyDescent="0.15">
      <c r="A58" s="2" t="s">
        <v>86</v>
      </c>
      <c r="B58" t="str">
        <f t="shared" ca="1" si="20"/>
        <v/>
      </c>
      <c r="C58" t="str">
        <f t="shared" si="1"/>
        <v/>
      </c>
      <c r="D58" t="str">
        <f t="shared" si="2"/>
        <v>一般</v>
      </c>
      <c r="E58" t="s">
        <v>65</v>
      </c>
      <c r="F58" t="str" cm="1">
        <f t="array" aca="1" ref="F58" ca="1">INDIRECT("Y"&amp;ROW(X23))&amp;""</f>
        <v/>
      </c>
      <c r="G58" t="str" cm="1">
        <f t="array" aca="1" ref="G58" ca="1">INDIRECT("Z"&amp;ROW(X23))&amp;""</f>
        <v/>
      </c>
      <c r="H58" t="str" cm="1">
        <f t="array" aca="1" ref="H58" ca="1">INDIRECT("AK"&amp;ROW(X23))&amp;""</f>
        <v/>
      </c>
      <c r="I58" t="str" cm="1">
        <f t="array" aca="1" ref="I58" ca="1">INDIRECT("AB"&amp;ROW(X23))&amp;""</f>
        <v/>
      </c>
      <c r="J58" t="str" cm="1">
        <f t="array" aca="1" ref="J58" ca="1">INDIRECT("AD"&amp;ROW(X23))&amp;""</f>
        <v/>
      </c>
      <c r="K58" t="str" cm="1">
        <f t="array" aca="1" ref="K58" ca="1">INDIRECT("AG"&amp;ROW(AG23))&amp;""</f>
        <v/>
      </c>
      <c r="L58" t="str" cm="1">
        <f t="array" aca="1" ref="L58" ca="1">INDIRECT("AH"&amp;ROW(AH23))&amp;""</f>
        <v/>
      </c>
      <c r="W58" s="2" t="s">
        <v>86</v>
      </c>
      <c r="X58" s="14" t="s">
        <v>0</v>
      </c>
      <c r="Y58" s="14"/>
      <c r="Z58" s="14"/>
      <c r="AA58" s="101"/>
      <c r="AB58" s="101"/>
      <c r="AC58" s="101"/>
      <c r="AD58" s="24"/>
      <c r="AE58" s="15" t="s">
        <v>50</v>
      </c>
      <c r="AF58" s="16"/>
      <c r="AG58" s="16"/>
      <c r="AH58" s="17"/>
      <c r="AI58" s="4"/>
      <c r="AJ58" s="4"/>
      <c r="AK58" s="4"/>
      <c r="AU58" s="8">
        <v>57</v>
      </c>
      <c r="AV58" s="9" t="str">
        <f t="shared" ca="1" si="21"/>
        <v/>
      </c>
      <c r="AW58" s="9" t="str">
        <f t="shared" ca="1" si="22"/>
        <v/>
      </c>
      <c r="AX58" s="9" t="str">
        <f t="shared" ca="1" si="23"/>
        <v/>
      </c>
      <c r="AY58" s="9" t="str">
        <f t="shared" ca="1" si="24"/>
        <v/>
      </c>
      <c r="AZ58" s="9" t="str">
        <f t="shared" ca="1" si="8"/>
        <v/>
      </c>
      <c r="BA58" s="9" t="str">
        <f t="shared" ca="1" si="9"/>
        <v/>
      </c>
      <c r="BB58" s="9" t="str">
        <f t="shared" ca="1" si="10"/>
        <v/>
      </c>
      <c r="BL58" s="9" t="str">
        <f t="shared" si="19"/>
        <v/>
      </c>
    </row>
    <row r="59" spans="1:64" ht="24" customHeight="1" x14ac:dyDescent="0.15">
      <c r="A59" s="2" t="s">
        <v>85</v>
      </c>
      <c r="B59" t="str">
        <f t="shared" ca="1" si="20"/>
        <v/>
      </c>
      <c r="C59" t="str">
        <f t="shared" si="1"/>
        <v/>
      </c>
      <c r="D59" t="str">
        <f t="shared" si="2"/>
        <v>一般</v>
      </c>
      <c r="E59" t="s">
        <v>65</v>
      </c>
      <c r="F59" t="str" cm="1">
        <f t="array" aca="1" ref="F59" ca="1">INDIRECT("Y"&amp;ROW(X24))&amp;""</f>
        <v/>
      </c>
      <c r="G59" t="str" cm="1">
        <f t="array" aca="1" ref="G59" ca="1">INDIRECT("Z"&amp;ROW(X24))&amp;""</f>
        <v/>
      </c>
      <c r="H59" t="str" cm="1">
        <f t="array" aca="1" ref="H59" ca="1">INDIRECT("AK"&amp;ROW(X24))&amp;""</f>
        <v/>
      </c>
      <c r="I59" t="str" cm="1">
        <f t="array" aca="1" ref="I59" ca="1">INDIRECT("AB"&amp;ROW(X24))&amp;""</f>
        <v/>
      </c>
      <c r="J59" t="str" cm="1">
        <f t="array" aca="1" ref="J59" ca="1">INDIRECT("AD"&amp;ROW(X24))&amp;""</f>
        <v/>
      </c>
      <c r="K59" t="str" cm="1">
        <f t="array" aca="1" ref="K59" ca="1">INDIRECT("AG"&amp;ROW(AG24))&amp;""</f>
        <v/>
      </c>
      <c r="L59" t="str" cm="1">
        <f t="array" aca="1" ref="L59" ca="1">INDIRECT("AH"&amp;ROW(AH24))&amp;""</f>
        <v/>
      </c>
      <c r="W59" s="2" t="s">
        <v>85</v>
      </c>
      <c r="X59" s="97" t="s">
        <v>46</v>
      </c>
      <c r="Y59" s="97"/>
      <c r="Z59" s="97"/>
      <c r="AA59" s="101"/>
      <c r="AB59" s="101"/>
      <c r="AC59" s="101"/>
      <c r="AD59" s="24"/>
      <c r="AE59" s="18" t="s">
        <v>49</v>
      </c>
      <c r="AF59" s="19"/>
      <c r="AG59" s="19"/>
      <c r="AH59" s="20"/>
      <c r="AI59" s="60"/>
      <c r="AJ59" s="60"/>
      <c r="AK59" s="60"/>
      <c r="AU59" s="8">
        <v>58</v>
      </c>
      <c r="AV59" s="9" t="str">
        <f t="shared" ca="1" si="21"/>
        <v/>
      </c>
      <c r="AW59" s="9" t="str">
        <f t="shared" ca="1" si="22"/>
        <v/>
      </c>
      <c r="AX59" s="9" t="str">
        <f t="shared" ca="1" si="23"/>
        <v/>
      </c>
      <c r="AY59" s="9" t="str">
        <f t="shared" ca="1" si="24"/>
        <v/>
      </c>
      <c r="AZ59" s="9" t="str">
        <f t="shared" ca="1" si="8"/>
        <v/>
      </c>
      <c r="BA59" s="9" t="str">
        <f t="shared" ca="1" si="9"/>
        <v/>
      </c>
      <c r="BB59" s="9" t="str">
        <f t="shared" ca="1" si="10"/>
        <v/>
      </c>
      <c r="BL59" s="9" t="str">
        <f t="shared" si="19"/>
        <v/>
      </c>
    </row>
    <row r="60" spans="1:64" ht="24" customHeight="1" x14ac:dyDescent="0.15">
      <c r="A60" s="2" t="s">
        <v>86</v>
      </c>
      <c r="B60" t="str">
        <f t="shared" ca="1" si="20"/>
        <v/>
      </c>
      <c r="C60" t="str">
        <f t="shared" si="1"/>
        <v/>
      </c>
      <c r="D60" t="str">
        <f t="shared" si="2"/>
        <v>一般</v>
      </c>
      <c r="E60" t="s">
        <v>65</v>
      </c>
      <c r="F60" t="str" cm="1">
        <f t="array" aca="1" ref="F60" ca="1">INDIRECT("Y"&amp;ROW(X25))&amp;""</f>
        <v/>
      </c>
      <c r="G60" t="str" cm="1">
        <f t="array" aca="1" ref="G60" ca="1">INDIRECT("Z"&amp;ROW(X25))&amp;""</f>
        <v/>
      </c>
      <c r="H60" t="str" cm="1">
        <f t="array" aca="1" ref="H60" ca="1">INDIRECT("AK"&amp;ROW(X25))&amp;""</f>
        <v/>
      </c>
      <c r="I60" t="str" cm="1">
        <f t="array" aca="1" ref="I60" ca="1">INDIRECT("AB"&amp;ROW(X25))&amp;""</f>
        <v/>
      </c>
      <c r="J60" t="str" cm="1">
        <f t="array" aca="1" ref="J60" ca="1">INDIRECT("AD"&amp;ROW(X25))&amp;""</f>
        <v/>
      </c>
      <c r="K60" t="str" cm="1">
        <f t="array" aca="1" ref="K60" ca="1">INDIRECT("AG"&amp;ROW(AG25))&amp;""</f>
        <v/>
      </c>
      <c r="L60" t="str" cm="1">
        <f t="array" aca="1" ref="L60" ca="1">INDIRECT("AH"&amp;ROW(AH25))&amp;""</f>
        <v/>
      </c>
      <c r="W60" s="2" t="s">
        <v>86</v>
      </c>
      <c r="X60" s="14" t="s">
        <v>33</v>
      </c>
      <c r="Y60" s="14"/>
      <c r="Z60" s="14"/>
      <c r="AA60" s="101"/>
      <c r="AB60" s="101"/>
      <c r="AC60" s="61" t="s">
        <v>1</v>
      </c>
      <c r="AD60" s="22"/>
      <c r="AE60" s="18" t="s">
        <v>69</v>
      </c>
      <c r="AF60" s="19"/>
      <c r="AG60" s="19"/>
      <c r="AH60" s="20"/>
      <c r="AI60" s="60"/>
      <c r="AJ60" s="60"/>
      <c r="AK60" s="60"/>
      <c r="AU60" s="8">
        <v>59</v>
      </c>
      <c r="AV60" s="9" t="str">
        <f t="shared" ca="1" si="21"/>
        <v/>
      </c>
      <c r="AW60" s="9" t="str">
        <f t="shared" ca="1" si="22"/>
        <v/>
      </c>
      <c r="AX60" s="9" t="str">
        <f t="shared" ca="1" si="23"/>
        <v/>
      </c>
      <c r="AY60" s="9" t="str">
        <f t="shared" ca="1" si="24"/>
        <v/>
      </c>
      <c r="AZ60" s="9" t="str">
        <f t="shared" ca="1" si="8"/>
        <v/>
      </c>
      <c r="BA60" s="9" t="str">
        <f t="shared" ca="1" si="9"/>
        <v/>
      </c>
      <c r="BB60" s="9" t="str">
        <f t="shared" ca="1" si="10"/>
        <v/>
      </c>
      <c r="BL60" s="9" t="str">
        <f t="shared" si="19"/>
        <v/>
      </c>
    </row>
    <row r="61" spans="1:64" ht="24" customHeight="1" x14ac:dyDescent="0.15">
      <c r="A61" s="2" t="s">
        <v>85</v>
      </c>
      <c r="B61" t="str">
        <f t="shared" ca="1" si="20"/>
        <v/>
      </c>
      <c r="C61" t="str">
        <f t="shared" si="1"/>
        <v/>
      </c>
      <c r="D61" t="str">
        <f t="shared" si="2"/>
        <v>一般</v>
      </c>
      <c r="E61" t="s">
        <v>65</v>
      </c>
      <c r="F61" t="str" cm="1">
        <f t="array" aca="1" ref="F61" ca="1">INDIRECT("Y"&amp;ROW(X26))&amp;""</f>
        <v/>
      </c>
      <c r="G61" t="str" cm="1">
        <f t="array" aca="1" ref="G61" ca="1">INDIRECT("Z"&amp;ROW(X26))&amp;""</f>
        <v/>
      </c>
      <c r="H61" t="str" cm="1">
        <f t="array" aca="1" ref="H61" ca="1">INDIRECT("AK"&amp;ROW(X26))&amp;""</f>
        <v/>
      </c>
      <c r="I61" t="str" cm="1">
        <f t="array" aca="1" ref="I61" ca="1">INDIRECT("AB"&amp;ROW(X26))&amp;""</f>
        <v/>
      </c>
      <c r="J61" t="str" cm="1">
        <f t="array" aca="1" ref="J61" ca="1">INDIRECT("AD"&amp;ROW(X26))&amp;""</f>
        <v/>
      </c>
      <c r="K61" t="str" cm="1">
        <f t="array" aca="1" ref="K61" ca="1">INDIRECT("AG"&amp;ROW(AG26))&amp;""</f>
        <v/>
      </c>
      <c r="L61" t="str" cm="1">
        <f t="array" aca="1" ref="L61" ca="1">INDIRECT("AH"&amp;ROW(AH26))&amp;""</f>
        <v/>
      </c>
      <c r="W61" s="2" t="s">
        <v>85</v>
      </c>
      <c r="X61" s="14" t="s">
        <v>34</v>
      </c>
      <c r="Y61" s="14"/>
      <c r="Z61" s="14"/>
      <c r="AA61" s="100"/>
      <c r="AB61" s="100"/>
      <c r="AC61" s="100"/>
      <c r="AD61" s="31"/>
      <c r="AE61" s="18" t="s">
        <v>51</v>
      </c>
      <c r="AF61" s="19"/>
      <c r="AG61" s="19"/>
      <c r="AH61" s="20"/>
      <c r="AI61" s="60"/>
      <c r="AJ61" s="60"/>
      <c r="AK61" s="60"/>
      <c r="AU61" s="8">
        <v>60</v>
      </c>
      <c r="AV61" s="9" t="str">
        <f t="shared" ca="1" si="21"/>
        <v/>
      </c>
      <c r="AW61" s="9" t="str">
        <f t="shared" ca="1" si="22"/>
        <v/>
      </c>
      <c r="AX61" s="9" t="str">
        <f t="shared" ca="1" si="23"/>
        <v/>
      </c>
      <c r="AY61" s="9" t="str">
        <f t="shared" ca="1" si="24"/>
        <v/>
      </c>
      <c r="AZ61" s="9" t="str">
        <f t="shared" ca="1" si="8"/>
        <v/>
      </c>
      <c r="BA61" s="9" t="str">
        <f t="shared" ca="1" si="9"/>
        <v/>
      </c>
      <c r="BB61" s="9" t="str">
        <f t="shared" ca="1" si="10"/>
        <v/>
      </c>
      <c r="BL61" s="9" t="str">
        <f t="shared" si="19"/>
        <v/>
      </c>
    </row>
    <row r="62" spans="1:64" ht="24" customHeight="1" x14ac:dyDescent="0.15">
      <c r="A62" s="2" t="s">
        <v>86</v>
      </c>
      <c r="B62" t="str">
        <f t="shared" ca="1" si="20"/>
        <v/>
      </c>
      <c r="C62" t="str">
        <f t="shared" si="1"/>
        <v/>
      </c>
      <c r="D62" t="str">
        <f t="shared" si="2"/>
        <v>一般</v>
      </c>
      <c r="E62" t="s">
        <v>65</v>
      </c>
      <c r="F62" t="str" cm="1">
        <f t="array" aca="1" ref="F62" ca="1">INDIRECT("Y"&amp;ROW(X27))&amp;""</f>
        <v/>
      </c>
      <c r="G62" t="str" cm="1">
        <f t="array" aca="1" ref="G62" ca="1">INDIRECT("Z"&amp;ROW(X27))&amp;""</f>
        <v/>
      </c>
      <c r="H62" t="str" cm="1">
        <f t="array" aca="1" ref="H62" ca="1">INDIRECT("AK"&amp;ROW(X27))&amp;""</f>
        <v/>
      </c>
      <c r="I62" t="str" cm="1">
        <f t="array" aca="1" ref="I62" ca="1">INDIRECT("AB"&amp;ROW(X27))&amp;""</f>
        <v/>
      </c>
      <c r="J62" t="str" cm="1">
        <f t="array" aca="1" ref="J62" ca="1">INDIRECT("AD"&amp;ROW(X27))&amp;""</f>
        <v/>
      </c>
      <c r="K62" t="str" cm="1">
        <f t="array" aca="1" ref="K62" ca="1">INDIRECT("AG"&amp;ROW(AG27))&amp;""</f>
        <v/>
      </c>
      <c r="L62" t="str" cm="1">
        <f t="array" aca="1" ref="L62" ca="1">INDIRECT("AH"&amp;ROW(AH27))&amp;""</f>
        <v/>
      </c>
      <c r="W62" s="2" t="s">
        <v>86</v>
      </c>
      <c r="X62" s="14" t="s">
        <v>2</v>
      </c>
      <c r="Y62" s="14"/>
      <c r="Z62" s="14"/>
      <c r="AA62" s="101"/>
      <c r="AB62" s="101"/>
      <c r="AC62" s="62" t="s">
        <v>1</v>
      </c>
      <c r="AD62" s="24"/>
      <c r="AE62" s="85" t="s">
        <v>52</v>
      </c>
      <c r="AF62" s="19"/>
      <c r="AG62" s="19"/>
      <c r="AH62" s="20"/>
      <c r="AI62" s="4"/>
      <c r="AJ62" s="4"/>
      <c r="AK62" s="4"/>
      <c r="AU62" s="8">
        <v>61</v>
      </c>
      <c r="AV62" s="9" t="str">
        <f t="shared" ca="1" si="21"/>
        <v/>
      </c>
      <c r="AW62" s="9" t="str">
        <f t="shared" ca="1" si="22"/>
        <v/>
      </c>
      <c r="AX62" s="9" t="str">
        <f t="shared" ca="1" si="23"/>
        <v/>
      </c>
      <c r="AY62" s="9" t="str">
        <f t="shared" ca="1" si="24"/>
        <v/>
      </c>
      <c r="AZ62" s="9" t="str">
        <f t="shared" ca="1" si="8"/>
        <v/>
      </c>
      <c r="BA62" s="9" t="str">
        <f t="shared" ca="1" si="9"/>
        <v/>
      </c>
      <c r="BB62" s="9" t="str">
        <f t="shared" ca="1" si="10"/>
        <v/>
      </c>
      <c r="BL62" s="9" t="str">
        <f t="shared" si="19"/>
        <v/>
      </c>
    </row>
    <row r="63" spans="1:64" ht="24" customHeight="1" thickBot="1" x14ac:dyDescent="0.2">
      <c r="A63" s="2" t="s">
        <v>85</v>
      </c>
      <c r="B63" t="str">
        <f t="shared" ca="1" si="20"/>
        <v/>
      </c>
      <c r="C63" t="str">
        <f t="shared" si="1"/>
        <v/>
      </c>
      <c r="D63" t="str">
        <f t="shared" si="2"/>
        <v>一般</v>
      </c>
      <c r="E63" t="s">
        <v>65</v>
      </c>
      <c r="F63" t="str" cm="1">
        <f t="array" aca="1" ref="F63" ca="1">INDIRECT("Y"&amp;ROW(X28))&amp;""</f>
        <v/>
      </c>
      <c r="G63" t="str" cm="1">
        <f t="array" aca="1" ref="G63" ca="1">INDIRECT("Z"&amp;ROW(X28))&amp;""</f>
        <v/>
      </c>
      <c r="H63" t="str" cm="1">
        <f t="array" aca="1" ref="H63" ca="1">INDIRECT("AK"&amp;ROW(X28))&amp;""</f>
        <v/>
      </c>
      <c r="I63" t="str" cm="1">
        <f t="array" aca="1" ref="I63" ca="1">INDIRECT("AB"&amp;ROW(X28))&amp;""</f>
        <v/>
      </c>
      <c r="J63" t="str" cm="1">
        <f t="array" aca="1" ref="J63" ca="1">INDIRECT("AD"&amp;ROW(X28))&amp;""</f>
        <v/>
      </c>
      <c r="K63" t="str" cm="1">
        <f t="array" aca="1" ref="K63" ca="1">INDIRECT("AG"&amp;ROW(AG28))&amp;""</f>
        <v/>
      </c>
      <c r="L63" t="str" cm="1">
        <f t="array" aca="1" ref="L63" ca="1">INDIRECT("AH"&amp;ROW(AH28))&amp;""</f>
        <v/>
      </c>
      <c r="U63" s="4"/>
      <c r="V63" s="4"/>
      <c r="W63" s="2" t="s">
        <v>85</v>
      </c>
      <c r="AE63" s="87" t="s">
        <v>55</v>
      </c>
      <c r="AF63" s="26"/>
      <c r="AG63" s="26"/>
      <c r="AH63" s="27"/>
      <c r="AI63" s="24"/>
      <c r="AJ63" s="24"/>
      <c r="AK63" s="24"/>
      <c r="AU63" s="8">
        <v>62</v>
      </c>
      <c r="AV63" s="9" t="str">
        <f t="shared" ca="1" si="21"/>
        <v/>
      </c>
      <c r="AW63" s="9" t="str">
        <f t="shared" ca="1" si="22"/>
        <v/>
      </c>
      <c r="AX63" s="9" t="str">
        <f t="shared" ca="1" si="23"/>
        <v/>
      </c>
      <c r="AY63" s="9" t="str">
        <f t="shared" ca="1" si="24"/>
        <v/>
      </c>
      <c r="AZ63" s="9" t="str">
        <f t="shared" ca="1" si="8"/>
        <v/>
      </c>
      <c r="BA63" s="9" t="str">
        <f t="shared" ca="1" si="9"/>
        <v/>
      </c>
      <c r="BB63" s="9" t="str">
        <f t="shared" ca="1" si="10"/>
        <v/>
      </c>
      <c r="BL63" s="9" t="str">
        <f t="shared" si="19"/>
        <v/>
      </c>
    </row>
    <row r="64" spans="1:64" ht="24" customHeight="1" thickTop="1" x14ac:dyDescent="0.15">
      <c r="A64" s="2" t="s">
        <v>86</v>
      </c>
      <c r="B64" t="str">
        <f t="shared" ca="1" si="20"/>
        <v/>
      </c>
      <c r="C64" t="str">
        <f t="shared" si="1"/>
        <v/>
      </c>
      <c r="D64" t="str">
        <f t="shared" si="2"/>
        <v>一般</v>
      </c>
      <c r="E64" t="s">
        <v>65</v>
      </c>
      <c r="F64" t="str" cm="1">
        <f t="array" aca="1" ref="F64" ca="1">INDIRECT("Y"&amp;ROW(X29))&amp;""</f>
        <v/>
      </c>
      <c r="G64" t="str" cm="1">
        <f t="array" aca="1" ref="G64" ca="1">INDIRECT("Z"&amp;ROW(X29))&amp;""</f>
        <v/>
      </c>
      <c r="H64" t="str" cm="1">
        <f t="array" aca="1" ref="H64" ca="1">INDIRECT("AK"&amp;ROW(X29))&amp;""</f>
        <v/>
      </c>
      <c r="I64" t="str" cm="1">
        <f t="array" aca="1" ref="I64" ca="1">INDIRECT("AB"&amp;ROW(X29))&amp;""</f>
        <v/>
      </c>
      <c r="J64" t="str" cm="1">
        <f t="array" aca="1" ref="J64" ca="1">INDIRECT("AD"&amp;ROW(X29))&amp;""</f>
        <v/>
      </c>
      <c r="K64" t="str" cm="1">
        <f t="array" aca="1" ref="K64" ca="1">INDIRECT("AG"&amp;ROW(AG29))&amp;""</f>
        <v/>
      </c>
      <c r="L64" t="str" cm="1">
        <f t="array" aca="1" ref="L64" ca="1">INDIRECT("AH"&amp;ROW(AH29))&amp;""</f>
        <v/>
      </c>
      <c r="P64" s="4"/>
      <c r="Q64" s="4"/>
      <c r="R64" s="4"/>
      <c r="S64" s="4"/>
      <c r="T64" s="4"/>
      <c r="U64" s="4"/>
      <c r="V64" s="4"/>
      <c r="W64" s="2" t="s">
        <v>86</v>
      </c>
      <c r="X64" s="28"/>
      <c r="Y64" s="58" t="s">
        <v>7</v>
      </c>
      <c r="Z64" s="79"/>
      <c r="AA64" s="80"/>
      <c r="AB64" s="80"/>
      <c r="AC64" s="81"/>
      <c r="AD64" s="81"/>
      <c r="AE64" s="82"/>
      <c r="AF64" s="80"/>
      <c r="AG64" s="80"/>
      <c r="AH64" s="82"/>
      <c r="AI64" s="83"/>
      <c r="AJ64" s="83"/>
      <c r="AK64" s="78"/>
      <c r="AL64" s="48" t="s">
        <v>63</v>
      </c>
      <c r="AM64" s="37"/>
      <c r="AN64" s="37"/>
      <c r="AO64" s="37"/>
      <c r="AP64" s="51"/>
      <c r="AQ64" s="37"/>
      <c r="AR64" s="51"/>
      <c r="AU64" s="8">
        <v>63</v>
      </c>
      <c r="AV64" s="9" t="str">
        <f t="shared" ca="1" si="21"/>
        <v/>
      </c>
      <c r="AW64" s="9" t="str">
        <f t="shared" ca="1" si="22"/>
        <v/>
      </c>
      <c r="AX64" s="9" t="str">
        <f t="shared" ca="1" si="23"/>
        <v/>
      </c>
      <c r="AY64" s="9" t="str">
        <f t="shared" ca="1" si="24"/>
        <v/>
      </c>
      <c r="AZ64" s="9" t="str">
        <f t="shared" ca="1" si="8"/>
        <v/>
      </c>
      <c r="BA64" s="9" t="str">
        <f t="shared" ca="1" si="9"/>
        <v/>
      </c>
      <c r="BB64" s="9" t="str">
        <f t="shared" ca="1" si="10"/>
        <v/>
      </c>
      <c r="BL64" s="9" t="str">
        <f t="shared" si="19"/>
        <v/>
      </c>
    </row>
    <row r="65" spans="1:64" ht="24" customHeight="1" x14ac:dyDescent="0.15">
      <c r="A65" s="2" t="s">
        <v>85</v>
      </c>
      <c r="B65" t="str">
        <f t="shared" ca="1" si="20"/>
        <v/>
      </c>
      <c r="C65" t="str">
        <f t="shared" si="1"/>
        <v/>
      </c>
      <c r="D65" t="str">
        <f t="shared" si="2"/>
        <v>一般</v>
      </c>
      <c r="E65" t="s">
        <v>65</v>
      </c>
      <c r="F65" t="str" cm="1">
        <f t="array" aca="1" ref="F65" ca="1">INDIRECT("Y"&amp;ROW(X30))&amp;""</f>
        <v/>
      </c>
      <c r="G65" t="str" cm="1">
        <f t="array" aca="1" ref="G65" ca="1">INDIRECT("Z"&amp;ROW(X30))&amp;""</f>
        <v/>
      </c>
      <c r="H65" t="str" cm="1">
        <f t="array" aca="1" ref="H65" ca="1">INDIRECT("AK"&amp;ROW(X30))&amp;""</f>
        <v/>
      </c>
      <c r="I65" t="str" cm="1">
        <f t="array" aca="1" ref="I65" ca="1">INDIRECT("AB"&amp;ROW(X30))&amp;""</f>
        <v/>
      </c>
      <c r="J65" t="str" cm="1">
        <f t="array" aca="1" ref="J65" ca="1">INDIRECT("AD"&amp;ROW(X30))&amp;""</f>
        <v/>
      </c>
      <c r="K65" t="str" cm="1">
        <f t="array" aca="1" ref="K65" ca="1">INDIRECT("AG"&amp;ROW(AG30))&amp;""</f>
        <v/>
      </c>
      <c r="L65" t="str" cm="1">
        <f t="array" aca="1" ref="L65" ca="1">INDIRECT("AH"&amp;ROW(AH30))&amp;""</f>
        <v/>
      </c>
      <c r="P65" s="4"/>
      <c r="Q65" s="4"/>
      <c r="R65" s="4"/>
      <c r="S65" s="4"/>
      <c r="T65" s="4"/>
      <c r="W65" s="2" t="s">
        <v>85</v>
      </c>
      <c r="X65" s="29"/>
      <c r="Y65" s="29" t="s">
        <v>35</v>
      </c>
      <c r="Z65" s="29" t="s">
        <v>3</v>
      </c>
      <c r="AA65" s="29" t="s">
        <v>36</v>
      </c>
      <c r="AB65" s="29" t="s">
        <v>5</v>
      </c>
      <c r="AC65" s="29" t="s">
        <v>4</v>
      </c>
      <c r="AD65" s="29" t="s">
        <v>56</v>
      </c>
      <c r="AE65" s="30" t="s">
        <v>22</v>
      </c>
      <c r="AF65" s="30" t="s">
        <v>23</v>
      </c>
      <c r="AG65" s="30" t="s">
        <v>27</v>
      </c>
      <c r="AH65" s="30" t="s">
        <v>23</v>
      </c>
      <c r="AI65" s="30" t="s">
        <v>28</v>
      </c>
      <c r="AJ65" s="30" t="s">
        <v>23</v>
      </c>
      <c r="AK65" s="30" t="s">
        <v>62</v>
      </c>
      <c r="AL65" s="42" t="s">
        <v>57</v>
      </c>
      <c r="AM65" s="42" t="s">
        <v>58</v>
      </c>
      <c r="AN65" s="42" t="s">
        <v>59</v>
      </c>
      <c r="AO65" s="42" t="s">
        <v>60</v>
      </c>
      <c r="AP65" s="42" t="s">
        <v>61</v>
      </c>
      <c r="AQ65" s="42" t="s">
        <v>66</v>
      </c>
      <c r="AR65" s="42" t="s">
        <v>67</v>
      </c>
      <c r="AS65" s="42"/>
      <c r="AT65" s="42" t="s">
        <v>88</v>
      </c>
      <c r="AU65" s="8">
        <v>64</v>
      </c>
      <c r="AV65" s="9" t="str">
        <f t="shared" ca="1" si="21"/>
        <v/>
      </c>
      <c r="AW65" s="9" t="str">
        <f t="shared" ca="1" si="22"/>
        <v/>
      </c>
      <c r="AX65" s="9" t="str">
        <f t="shared" ca="1" si="23"/>
        <v/>
      </c>
      <c r="AY65" s="9" t="str">
        <f t="shared" ca="1" si="24"/>
        <v/>
      </c>
      <c r="AZ65" s="9" t="str">
        <f t="shared" ca="1" si="8"/>
        <v/>
      </c>
      <c r="BA65" s="9" t="str">
        <f t="shared" ca="1" si="9"/>
        <v/>
      </c>
      <c r="BB65" s="9" t="str">
        <f t="shared" ca="1" si="10"/>
        <v/>
      </c>
      <c r="BL65" s="9" t="str">
        <f t="shared" si="19"/>
        <v/>
      </c>
    </row>
    <row r="66" spans="1:64" ht="24" customHeight="1" x14ac:dyDescent="0.15">
      <c r="A66" s="2" t="s">
        <v>86</v>
      </c>
      <c r="B66" t="str">
        <f t="shared" ca="1" si="20"/>
        <v/>
      </c>
      <c r="C66" t="str">
        <f t="shared" ref="C66:C129" si="25">DBCS($AA$3)</f>
        <v/>
      </c>
      <c r="D66" t="str">
        <f t="shared" ref="D66:D129" si="26">IF($AA$4="小学男子","小学",IF($AA$4="中学男子","中学","一般"))</f>
        <v>一般</v>
      </c>
      <c r="E66" t="s">
        <v>65</v>
      </c>
      <c r="F66" t="str" cm="1">
        <f t="array" aca="1" ref="F66" ca="1">INDIRECT("Y"&amp;ROW(X31))&amp;""</f>
        <v/>
      </c>
      <c r="G66" t="str" cm="1">
        <f t="array" aca="1" ref="G66" ca="1">INDIRECT("Z"&amp;ROW(X31))&amp;""</f>
        <v/>
      </c>
      <c r="H66" t="str" cm="1">
        <f t="array" aca="1" ref="H66" ca="1">INDIRECT("AK"&amp;ROW(X31))&amp;""</f>
        <v/>
      </c>
      <c r="I66" t="str" cm="1">
        <f t="array" aca="1" ref="I66" ca="1">INDIRECT("AB"&amp;ROW(X31))&amp;""</f>
        <v/>
      </c>
      <c r="J66" t="str" cm="1">
        <f t="array" aca="1" ref="J66" ca="1">INDIRECT("AD"&amp;ROW(X31))&amp;""</f>
        <v/>
      </c>
      <c r="K66" t="str" cm="1">
        <f t="array" aca="1" ref="K66" ca="1">INDIRECT("AG"&amp;ROW(AG31))&amp;""</f>
        <v/>
      </c>
      <c r="L66" t="str" cm="1">
        <f t="array" aca="1" ref="L66" ca="1">INDIRECT("AH"&amp;ROW(AH31))&amp;""</f>
        <v/>
      </c>
      <c r="W66" s="2" t="s">
        <v>86</v>
      </c>
      <c r="X66" s="28">
        <v>1</v>
      </c>
      <c r="Y66" s="72"/>
      <c r="Z66" s="75"/>
      <c r="AA66" s="75"/>
      <c r="AB66" s="69"/>
      <c r="AC66" s="70"/>
      <c r="AD66" s="77"/>
      <c r="AE66" s="91"/>
      <c r="AF66" s="92"/>
      <c r="AG66" s="93"/>
      <c r="AH66" s="92"/>
      <c r="AI66" s="91"/>
      <c r="AJ66" s="92"/>
      <c r="AK66" s="59" t="str">
        <f ca="1">ASC(PHONETIC(INDIRECT("AA"&amp;66)))</f>
        <v/>
      </c>
      <c r="AL66" s="9"/>
      <c r="AM66" s="9"/>
      <c r="AN66" s="9" t="str" cm="1">
        <f t="array" aca="1" ref="AN66" ca="1">IF(AND(INDIRECT("AB"&amp;66)&gt;=1,INDIRECT("AB"&amp;66)&lt;5),1,"")</f>
        <v/>
      </c>
      <c r="AO66" s="9" t="str" cm="1">
        <f t="array" aca="1" ref="AO66" ca="1">IF(INDIRECT("AB"&amp;66)&gt;4,1,"")</f>
        <v/>
      </c>
      <c r="AP66" s="9" t="str" cm="1">
        <f t="array" aca="1" ref="AP66" ca="1">IF(AND(INDIRECT("AB"&amp;66)&gt;4),MAX($AP$11:AP65)+1,"")</f>
        <v/>
      </c>
      <c r="AQ66" s="9"/>
      <c r="AR66" s="9" t="str" cm="1">
        <f t="array" aca="1" ref="AR66" ca="1">IF(AND(INDIRECT("AB"&amp;66)&gt;=1,INDIRECT("AB"&amp;66)&lt;3),1,"")</f>
        <v/>
      </c>
      <c r="AS66" s="9" t="str" cm="1">
        <f t="array" aca="1" ref="AS66" ca="1">IF(INDIRECT("Z"&amp;ROW(AS66))&lt;&gt;"",1,"")</f>
        <v/>
      </c>
      <c r="AT66" s="9" t="str" cm="1">
        <f t="array" aca="1" ref="AT66" ca="1">INDIRECT("Y"&amp;66)&amp;INDIRECT("Z"&amp;66)&amp;""</f>
        <v/>
      </c>
      <c r="AU66" s="8">
        <v>65</v>
      </c>
      <c r="AV66" s="9" t="str">
        <f t="shared" ca="1" si="21"/>
        <v/>
      </c>
      <c r="AW66" s="9" t="str">
        <f t="shared" ca="1" si="22"/>
        <v/>
      </c>
      <c r="AX66" s="9" t="str">
        <f t="shared" ca="1" si="23"/>
        <v/>
      </c>
      <c r="AY66" s="9" t="str">
        <f t="shared" ca="1" si="24"/>
        <v/>
      </c>
      <c r="AZ66" s="9" t="str">
        <f t="shared" ref="AZ66:AZ91" ca="1" si="27">IF(COUNTIF(AP:AP,AU66),INDEX(AT:AT,MATCH(AU66,AP:AP,0)),"")</f>
        <v/>
      </c>
      <c r="BA66" s="9" t="str">
        <f t="shared" ref="BA66:BA91" ca="1" si="28">IF(COUNTIF(AQ:AQ,AU66),INDEX(AT:AT,MATCH(AU66,AQ:AQ,0)),"")</f>
        <v/>
      </c>
      <c r="BB66" s="9" t="str">
        <f t="shared" ref="BB66:BB91" ca="1" si="29">IF(COUNTIF(AR:AR,AU66),INDEX(AT:AT,MATCH(AU66,AR:AR,0)),"")</f>
        <v/>
      </c>
      <c r="BL66" s="9" t="str">
        <f t="shared" si="19"/>
        <v/>
      </c>
    </row>
    <row r="67" spans="1:64" ht="24" customHeight="1" x14ac:dyDescent="0.15">
      <c r="A67" s="2" t="s">
        <v>85</v>
      </c>
      <c r="B67" t="str">
        <f t="shared" ca="1" si="20"/>
        <v/>
      </c>
      <c r="C67" t="str">
        <f t="shared" si="25"/>
        <v/>
      </c>
      <c r="D67" t="str">
        <f t="shared" si="26"/>
        <v>一般</v>
      </c>
      <c r="E67" t="s">
        <v>65</v>
      </c>
      <c r="F67" t="str" cm="1">
        <f t="array" aca="1" ref="F67" ca="1">INDIRECT("Y"&amp;ROW(X32))&amp;""</f>
        <v/>
      </c>
      <c r="G67" t="str" cm="1">
        <f t="array" aca="1" ref="G67" ca="1">INDIRECT("Z"&amp;ROW(X32))&amp;""</f>
        <v/>
      </c>
      <c r="H67" t="str" cm="1">
        <f t="array" aca="1" ref="H67" ca="1">INDIRECT("AK"&amp;ROW(X32))&amp;""</f>
        <v/>
      </c>
      <c r="I67" t="str" cm="1">
        <f t="array" aca="1" ref="I67" ca="1">INDIRECT("AB"&amp;ROW(X32))&amp;""</f>
        <v/>
      </c>
      <c r="J67" t="str" cm="1">
        <f t="array" aca="1" ref="J67" ca="1">INDIRECT("AD"&amp;ROW(X32))&amp;""</f>
        <v/>
      </c>
      <c r="K67" t="str" cm="1">
        <f t="array" aca="1" ref="K67" ca="1">INDIRECT("AG"&amp;ROW(AG32))&amp;""</f>
        <v/>
      </c>
      <c r="L67" t="str" cm="1">
        <f t="array" aca="1" ref="L67" ca="1">INDIRECT("AH"&amp;ROW(AH32))&amp;""</f>
        <v/>
      </c>
      <c r="W67" s="2" t="s">
        <v>85</v>
      </c>
      <c r="X67" s="28">
        <v>2</v>
      </c>
      <c r="Y67" s="72"/>
      <c r="Z67" s="75"/>
      <c r="AA67" s="75"/>
      <c r="AB67" s="69"/>
      <c r="AC67" s="70"/>
      <c r="AD67" s="77"/>
      <c r="AE67" s="91"/>
      <c r="AF67" s="92"/>
      <c r="AG67" s="93"/>
      <c r="AH67" s="92"/>
      <c r="AI67" s="91"/>
      <c r="AJ67" s="92"/>
      <c r="AK67" s="59" t="str">
        <f ca="1">ASC(PHONETIC(INDIRECT("AA"&amp;67)))</f>
        <v/>
      </c>
      <c r="AL67" s="9"/>
      <c r="AM67" s="9"/>
      <c r="AN67" s="9" t="str" cm="1">
        <f t="array" aca="1" ref="AN67" ca="1">IF(AND(INDIRECT("AB"&amp;67)&gt;=1,INDIRECT("AB"&amp;67)&lt;5),MAX($AN$66:AN66)+1,"")</f>
        <v/>
      </c>
      <c r="AO67" s="9" t="str" cm="1">
        <f t="array" aca="1" ref="AO67" ca="1">IF(INDIRECT("AB"&amp;67)&gt;4,MAX($AO$66:AO66)+1,"")</f>
        <v/>
      </c>
      <c r="AP67" s="9" t="str" cm="1">
        <f t="array" aca="1" ref="AP67" ca="1">IF(AND(INDIRECT("AB"&amp;67)&gt;4),MAX($AP$11:AP66)+1,"")</f>
        <v/>
      </c>
      <c r="AQ67" s="9"/>
      <c r="AR67" s="9" t="str" cm="1">
        <f t="array" aca="1" ref="AR67" ca="1">IF(AND(INDIRECT("AB"&amp;67)&gt;=1,INDIRECT("AB"&amp;67)&lt;3),MAX($AR$66:AR66)+1,"")</f>
        <v/>
      </c>
      <c r="AS67" s="9" t="str" cm="1">
        <f t="array" aca="1" ref="AS67" ca="1">IF(INDIRECT("Z"&amp;ROW(AS67))&lt;&gt;"",MAX($AS$66:AS66)+1,"")</f>
        <v/>
      </c>
      <c r="AT67" s="9" t="str" cm="1">
        <f t="array" aca="1" ref="AT67" ca="1">INDIRECT("Y"&amp;67)&amp;INDIRECT("Z"&amp;67)&amp;""</f>
        <v/>
      </c>
      <c r="AU67" s="8">
        <v>66</v>
      </c>
      <c r="AV67" s="9" t="str">
        <f t="shared" ca="1" si="21"/>
        <v/>
      </c>
      <c r="AW67" s="9" t="str">
        <f t="shared" ca="1" si="22"/>
        <v/>
      </c>
      <c r="AX67" s="9" t="str">
        <f t="shared" ca="1" si="23"/>
        <v/>
      </c>
      <c r="AY67" s="9" t="str">
        <f t="shared" ca="1" si="24"/>
        <v/>
      </c>
      <c r="AZ67" s="9" t="str">
        <f t="shared" ca="1" si="27"/>
        <v/>
      </c>
      <c r="BA67" s="9" t="str">
        <f t="shared" ca="1" si="28"/>
        <v/>
      </c>
      <c r="BB67" s="9" t="str">
        <f t="shared" ca="1" si="29"/>
        <v/>
      </c>
      <c r="BL67" s="9" t="str">
        <f t="shared" ref="BL67:BL91" si="30">IF($Z$152="","",INDEX(AV67:BF67,MATCH($Z$152,$AV$1:$BF$1,0)))</f>
        <v/>
      </c>
    </row>
    <row r="68" spans="1:64" ht="24" customHeight="1" x14ac:dyDescent="0.15">
      <c r="A68" s="2" t="s">
        <v>86</v>
      </c>
      <c r="B68" t="str">
        <f t="shared" ca="1" si="20"/>
        <v/>
      </c>
      <c r="C68" t="str">
        <f t="shared" si="25"/>
        <v/>
      </c>
      <c r="D68" t="str">
        <f t="shared" si="26"/>
        <v>一般</v>
      </c>
      <c r="E68" t="s">
        <v>65</v>
      </c>
      <c r="F68" t="str" cm="1">
        <f t="array" aca="1" ref="F68" ca="1">INDIRECT("Y"&amp;ROW(X33))&amp;""</f>
        <v/>
      </c>
      <c r="G68" t="str" cm="1">
        <f t="array" aca="1" ref="G68" ca="1">INDIRECT("Z"&amp;ROW(X33))&amp;""</f>
        <v/>
      </c>
      <c r="H68" t="str" cm="1">
        <f t="array" aca="1" ref="H68" ca="1">INDIRECT("AK"&amp;ROW(X33))&amp;""</f>
        <v/>
      </c>
      <c r="I68" t="str" cm="1">
        <f t="array" aca="1" ref="I68" ca="1">INDIRECT("AB"&amp;ROW(X33))&amp;""</f>
        <v/>
      </c>
      <c r="J68" t="str" cm="1">
        <f t="array" aca="1" ref="J68" ca="1">INDIRECT("AD"&amp;ROW(X33))&amp;""</f>
        <v/>
      </c>
      <c r="K68" t="str" cm="1">
        <f t="array" aca="1" ref="K68" ca="1">INDIRECT("AG"&amp;ROW(AG33))&amp;""</f>
        <v/>
      </c>
      <c r="L68" t="str" cm="1">
        <f t="array" aca="1" ref="L68" ca="1">INDIRECT("AH"&amp;ROW(AH33))&amp;""</f>
        <v/>
      </c>
      <c r="W68" s="2" t="s">
        <v>86</v>
      </c>
      <c r="X68" s="28">
        <v>3</v>
      </c>
      <c r="Y68" s="72"/>
      <c r="Z68" s="75"/>
      <c r="AA68" s="75"/>
      <c r="AB68" s="69"/>
      <c r="AC68" s="70"/>
      <c r="AD68" s="77"/>
      <c r="AE68" s="91"/>
      <c r="AF68" s="92"/>
      <c r="AG68" s="93"/>
      <c r="AH68" s="92"/>
      <c r="AI68" s="91"/>
      <c r="AJ68" s="92"/>
      <c r="AK68" s="59" t="str">
        <f ca="1">ASC(PHONETIC(INDIRECT("AA"&amp;68)))</f>
        <v/>
      </c>
      <c r="AL68" s="9"/>
      <c r="AM68" s="9"/>
      <c r="AN68" s="9" t="str" cm="1">
        <f t="array" aca="1" ref="AN68" ca="1">IF(AND(INDIRECT("AB"&amp;68)&gt;=1,INDIRECT("AB"&amp;68)&lt;5),MAX($AN$66:AN67)+1,"")</f>
        <v/>
      </c>
      <c r="AO68" s="9" t="str" cm="1">
        <f t="array" aca="1" ref="AO68" ca="1">IF(INDIRECT("AB"&amp;68)&gt;4,MAX($AO$66:AO67)+1,"")</f>
        <v/>
      </c>
      <c r="AP68" s="9" t="str" cm="1">
        <f t="array" aca="1" ref="AP68" ca="1">IF(AND(INDIRECT("AB"&amp;68)&gt;4),MAX($AP$11:AP67)+1,"")</f>
        <v/>
      </c>
      <c r="AQ68" s="9"/>
      <c r="AR68" s="9" t="str" cm="1">
        <f t="array" aca="1" ref="AR68" ca="1">IF(AND(INDIRECT("AB"&amp;68)&gt;=1,INDIRECT("AB"&amp;68)&lt;3),MAX($AR$66:AR67)+1,"")</f>
        <v/>
      </c>
      <c r="AS68" s="9" t="str" cm="1">
        <f t="array" aca="1" ref="AS68" ca="1">IF(INDIRECT("Z"&amp;ROW(AS68))&lt;&gt;"",MAX($AS$66:AS67)+1,"")</f>
        <v/>
      </c>
      <c r="AT68" s="9" t="str" cm="1">
        <f t="array" aca="1" ref="AT68" ca="1">INDIRECT("Y"&amp;68)&amp;INDIRECT("Z"&amp;68)&amp;""</f>
        <v/>
      </c>
      <c r="AU68" s="8">
        <v>67</v>
      </c>
      <c r="AV68" s="9" t="str">
        <f t="shared" ca="1" si="21"/>
        <v/>
      </c>
      <c r="AW68" s="9" t="str">
        <f t="shared" ca="1" si="22"/>
        <v/>
      </c>
      <c r="AX68" s="9" t="str">
        <f t="shared" ca="1" si="23"/>
        <v/>
      </c>
      <c r="AY68" s="9" t="str">
        <f t="shared" ca="1" si="24"/>
        <v/>
      </c>
      <c r="AZ68" s="9" t="str">
        <f t="shared" ca="1" si="27"/>
        <v/>
      </c>
      <c r="BA68" s="9" t="str">
        <f t="shared" ca="1" si="28"/>
        <v/>
      </c>
      <c r="BB68" s="9" t="str">
        <f t="shared" ca="1" si="29"/>
        <v/>
      </c>
      <c r="BL68" s="9" t="str">
        <f t="shared" si="30"/>
        <v/>
      </c>
    </row>
    <row r="69" spans="1:64" ht="24" customHeight="1" x14ac:dyDescent="0.15">
      <c r="A69" s="2" t="s">
        <v>85</v>
      </c>
      <c r="B69" t="str">
        <f t="shared" ca="1" si="20"/>
        <v/>
      </c>
      <c r="C69" t="str">
        <f t="shared" si="25"/>
        <v/>
      </c>
      <c r="D69" t="str">
        <f t="shared" si="26"/>
        <v>一般</v>
      </c>
      <c r="E69" t="s">
        <v>65</v>
      </c>
      <c r="F69" t="str" cm="1">
        <f t="array" aca="1" ref="F69" ca="1">INDIRECT("Y"&amp;ROW(X34))&amp;""</f>
        <v/>
      </c>
      <c r="G69" t="str" cm="1">
        <f t="array" aca="1" ref="G69" ca="1">INDIRECT("Z"&amp;ROW(X34))&amp;""</f>
        <v/>
      </c>
      <c r="H69" t="str" cm="1">
        <f t="array" aca="1" ref="H69" ca="1">INDIRECT("AK"&amp;ROW(X34))&amp;""</f>
        <v/>
      </c>
      <c r="I69" t="str" cm="1">
        <f t="array" aca="1" ref="I69" ca="1">INDIRECT("AB"&amp;ROW(X34))&amp;""</f>
        <v/>
      </c>
      <c r="J69" t="str" cm="1">
        <f t="array" aca="1" ref="J69" ca="1">INDIRECT("AD"&amp;ROW(X34))&amp;""</f>
        <v/>
      </c>
      <c r="K69" t="str" cm="1">
        <f t="array" aca="1" ref="K69" ca="1">INDIRECT("AG"&amp;ROW(AG34))&amp;""</f>
        <v/>
      </c>
      <c r="L69" t="str" cm="1">
        <f t="array" aca="1" ref="L69" ca="1">INDIRECT("AH"&amp;ROW(AH34))&amp;""</f>
        <v/>
      </c>
      <c r="W69" s="2" t="s">
        <v>85</v>
      </c>
      <c r="X69" s="28">
        <v>4</v>
      </c>
      <c r="Y69" s="72"/>
      <c r="Z69" s="75"/>
      <c r="AA69" s="75"/>
      <c r="AB69" s="69"/>
      <c r="AC69" s="70"/>
      <c r="AD69" s="77"/>
      <c r="AE69" s="91"/>
      <c r="AF69" s="92"/>
      <c r="AG69" s="93"/>
      <c r="AH69" s="92"/>
      <c r="AI69" s="91"/>
      <c r="AJ69" s="92"/>
      <c r="AK69" s="59" t="str">
        <f ca="1">ASC(PHONETIC(INDIRECT("AA"&amp;69)))</f>
        <v/>
      </c>
      <c r="AL69" s="9"/>
      <c r="AM69" s="9"/>
      <c r="AN69" s="9" t="str" cm="1">
        <f t="array" aca="1" ref="AN69" ca="1">IF(AND(INDIRECT("AB"&amp;69)&gt;=1,INDIRECT("AB"&amp;69)&lt;5),MAX($AN$66:AN68)+1,"")</f>
        <v/>
      </c>
      <c r="AO69" s="9" t="str" cm="1">
        <f t="array" aca="1" ref="AO69" ca="1">IF(INDIRECT("AB"&amp;69)&gt;4,MAX($AO$66:AO68)+1,"")</f>
        <v/>
      </c>
      <c r="AP69" s="9" t="str" cm="1">
        <f t="array" aca="1" ref="AP69" ca="1">IF(AND(INDIRECT("AB"&amp;69)&gt;4),MAX($AP$11:AP68)+1,"")</f>
        <v/>
      </c>
      <c r="AQ69" s="9"/>
      <c r="AR69" s="9" t="str" cm="1">
        <f t="array" aca="1" ref="AR69" ca="1">IF(AND(INDIRECT("AB"&amp;69)&gt;=1,INDIRECT("AB"&amp;69)&lt;3),MAX($AR$66:AR68)+1,"")</f>
        <v/>
      </c>
      <c r="AS69" s="9" t="str" cm="1">
        <f t="array" aca="1" ref="AS69" ca="1">IF(INDIRECT("Z"&amp;ROW(AS69))&lt;&gt;"",MAX($AS$66:AS68)+1,"")</f>
        <v/>
      </c>
      <c r="AT69" s="9" t="str" cm="1">
        <f t="array" aca="1" ref="AT69" ca="1">INDIRECT("Y"&amp;69)&amp;INDIRECT("Z"&amp;69)&amp;""</f>
        <v/>
      </c>
      <c r="AU69" s="8">
        <v>68</v>
      </c>
      <c r="AV69" s="9" t="str">
        <f t="shared" ca="1" si="21"/>
        <v/>
      </c>
      <c r="AW69" s="9" t="str">
        <f t="shared" ca="1" si="22"/>
        <v/>
      </c>
      <c r="AX69" s="9" t="str">
        <f t="shared" ca="1" si="23"/>
        <v/>
      </c>
      <c r="AY69" s="9" t="str">
        <f t="shared" ca="1" si="24"/>
        <v/>
      </c>
      <c r="AZ69" s="9" t="str">
        <f t="shared" ca="1" si="27"/>
        <v/>
      </c>
      <c r="BA69" s="9" t="str">
        <f t="shared" ca="1" si="28"/>
        <v/>
      </c>
      <c r="BB69" s="9" t="str">
        <f t="shared" ca="1" si="29"/>
        <v/>
      </c>
      <c r="BL69" s="9" t="str">
        <f t="shared" si="30"/>
        <v/>
      </c>
    </row>
    <row r="70" spans="1:64" ht="24" customHeight="1" x14ac:dyDescent="0.15">
      <c r="A70" s="2" t="s">
        <v>86</v>
      </c>
      <c r="B70" t="str">
        <f t="shared" ca="1" si="20"/>
        <v/>
      </c>
      <c r="C70" t="str">
        <f t="shared" si="25"/>
        <v/>
      </c>
      <c r="D70" t="str">
        <f t="shared" si="26"/>
        <v>一般</v>
      </c>
      <c r="E70" t="s">
        <v>65</v>
      </c>
      <c r="F70" t="str" cm="1">
        <f t="array" aca="1" ref="F70" ca="1">INDIRECT("Y"&amp;ROW(X35))&amp;""</f>
        <v/>
      </c>
      <c r="G70" t="str" cm="1">
        <f t="array" aca="1" ref="G70" ca="1">INDIRECT("Z"&amp;ROW(X35))&amp;""</f>
        <v/>
      </c>
      <c r="H70" t="str" cm="1">
        <f t="array" aca="1" ref="H70" ca="1">INDIRECT("AK"&amp;ROW(X35))&amp;""</f>
        <v/>
      </c>
      <c r="I70" t="str" cm="1">
        <f t="array" aca="1" ref="I70" ca="1">INDIRECT("AB"&amp;ROW(X35))&amp;""</f>
        <v/>
      </c>
      <c r="J70" t="str" cm="1">
        <f t="array" aca="1" ref="J70" ca="1">INDIRECT("AD"&amp;ROW(X35))&amp;""</f>
        <v/>
      </c>
      <c r="K70" t="str" cm="1">
        <f t="array" aca="1" ref="K70" ca="1">INDIRECT("AG"&amp;ROW(AG35))&amp;""</f>
        <v/>
      </c>
      <c r="L70" t="str" cm="1">
        <f t="array" aca="1" ref="L70" ca="1">INDIRECT("AH"&amp;ROW(AH35))&amp;""</f>
        <v/>
      </c>
      <c r="W70" s="2" t="s">
        <v>86</v>
      </c>
      <c r="X70" s="28">
        <v>5</v>
      </c>
      <c r="Y70" s="72"/>
      <c r="Z70" s="75"/>
      <c r="AA70" s="75"/>
      <c r="AB70" s="69"/>
      <c r="AC70" s="70"/>
      <c r="AD70" s="77"/>
      <c r="AE70" s="91"/>
      <c r="AF70" s="92"/>
      <c r="AG70" s="93"/>
      <c r="AH70" s="92"/>
      <c r="AI70" s="91"/>
      <c r="AJ70" s="92"/>
      <c r="AK70" s="59" t="str">
        <f ca="1">ASC(PHONETIC(INDIRECT("AA"&amp;70)))</f>
        <v/>
      </c>
      <c r="AL70" s="9"/>
      <c r="AM70" s="9"/>
      <c r="AN70" s="9" t="str" cm="1">
        <f t="array" aca="1" ref="AN70" ca="1">IF(AND(INDIRECT("AB"&amp;70)&gt;=1,INDIRECT("AB"&amp;70)&lt;5),MAX($AN$66:AN69)+1,"")</f>
        <v/>
      </c>
      <c r="AO70" s="9" t="str" cm="1">
        <f t="array" aca="1" ref="AO70" ca="1">IF(INDIRECT("AB"&amp;70)&gt;4,MAX($AO$66:AO69)+1,"")</f>
        <v/>
      </c>
      <c r="AP70" s="9" t="str" cm="1">
        <f t="array" aca="1" ref="AP70" ca="1">IF(AND(INDIRECT("AB"&amp;70)&gt;4),MAX($AP$11:AP69)+1,"")</f>
        <v/>
      </c>
      <c r="AQ70" s="9"/>
      <c r="AR70" s="9" t="str" cm="1">
        <f t="array" aca="1" ref="AR70" ca="1">IF(AND(INDIRECT("AB"&amp;70)&gt;=1,INDIRECT("AB"&amp;70)&lt;3),MAX($AR$66:AR69)+1,"")</f>
        <v/>
      </c>
      <c r="AS70" s="9" t="str" cm="1">
        <f t="array" aca="1" ref="AS70" ca="1">IF(INDIRECT("Z"&amp;ROW(AS70))&lt;&gt;"",MAX($AS$66:AS69)+1,"")</f>
        <v/>
      </c>
      <c r="AT70" s="9" t="str" cm="1">
        <f t="array" aca="1" ref="AT70" ca="1">INDIRECT("Y"&amp;70)&amp;INDIRECT("Z"&amp;70)&amp;""</f>
        <v/>
      </c>
      <c r="AU70" s="8">
        <v>69</v>
      </c>
      <c r="AV70" s="9" t="str">
        <f t="shared" ca="1" si="21"/>
        <v/>
      </c>
      <c r="AW70" s="9" t="str">
        <f t="shared" ca="1" si="22"/>
        <v/>
      </c>
      <c r="AX70" s="9" t="str">
        <f t="shared" ca="1" si="23"/>
        <v/>
      </c>
      <c r="AY70" s="9" t="str">
        <f t="shared" ca="1" si="24"/>
        <v/>
      </c>
      <c r="AZ70" s="9" t="str">
        <f t="shared" ca="1" si="27"/>
        <v/>
      </c>
      <c r="BA70" s="9" t="str">
        <f t="shared" ca="1" si="28"/>
        <v/>
      </c>
      <c r="BB70" s="9" t="str">
        <f t="shared" ca="1" si="29"/>
        <v/>
      </c>
      <c r="BL70" s="9" t="str">
        <f t="shared" si="30"/>
        <v/>
      </c>
    </row>
    <row r="71" spans="1:64" ht="24" customHeight="1" x14ac:dyDescent="0.15">
      <c r="A71" s="2" t="s">
        <v>85</v>
      </c>
      <c r="B71" t="str">
        <f t="shared" ca="1" si="20"/>
        <v/>
      </c>
      <c r="C71" t="str">
        <f t="shared" si="25"/>
        <v/>
      </c>
      <c r="D71" t="str">
        <f t="shared" si="26"/>
        <v>一般</v>
      </c>
      <c r="E71" t="s">
        <v>65</v>
      </c>
      <c r="F71" t="str" cm="1">
        <f t="array" aca="1" ref="F71" ca="1">INDIRECT("Y"&amp;ROW(X36))&amp;""</f>
        <v/>
      </c>
      <c r="G71" t="str" cm="1">
        <f t="array" aca="1" ref="G71" ca="1">INDIRECT("Z"&amp;ROW(X36))&amp;""</f>
        <v/>
      </c>
      <c r="H71" t="str" cm="1">
        <f t="array" aca="1" ref="H71" ca="1">INDIRECT("AK"&amp;ROW(X36))&amp;""</f>
        <v/>
      </c>
      <c r="I71" t="str" cm="1">
        <f t="array" aca="1" ref="I71" ca="1">INDIRECT("AB"&amp;ROW(X36))&amp;""</f>
        <v/>
      </c>
      <c r="J71" t="str" cm="1">
        <f t="array" aca="1" ref="J71" ca="1">INDIRECT("AD"&amp;ROW(X36))&amp;""</f>
        <v/>
      </c>
      <c r="K71" t="str" cm="1">
        <f t="array" aca="1" ref="K71" ca="1">INDIRECT("AG"&amp;ROW(AG36))&amp;""</f>
        <v/>
      </c>
      <c r="L71" t="str" cm="1">
        <f t="array" aca="1" ref="L71" ca="1">INDIRECT("AH"&amp;ROW(AH36))&amp;""</f>
        <v/>
      </c>
      <c r="W71" s="2" t="s">
        <v>85</v>
      </c>
      <c r="X71" s="28">
        <v>6</v>
      </c>
      <c r="Y71" s="72"/>
      <c r="Z71" s="75"/>
      <c r="AA71" s="75"/>
      <c r="AB71" s="69"/>
      <c r="AC71" s="70"/>
      <c r="AD71" s="77"/>
      <c r="AE71" s="91"/>
      <c r="AF71" s="92"/>
      <c r="AG71" s="93"/>
      <c r="AH71" s="92"/>
      <c r="AI71" s="91"/>
      <c r="AJ71" s="92"/>
      <c r="AK71" s="59" t="str">
        <f ca="1">ASC(PHONETIC(INDIRECT("AA"&amp;71)))</f>
        <v/>
      </c>
      <c r="AL71" s="9"/>
      <c r="AM71" s="9"/>
      <c r="AN71" s="9" t="str" cm="1">
        <f t="array" aca="1" ref="AN71" ca="1">IF(AND(INDIRECT("AB"&amp;71)&gt;=1,INDIRECT("AB"&amp;71)&lt;5),MAX($AN$66:AN70)+1,"")</f>
        <v/>
      </c>
      <c r="AO71" s="9" t="str" cm="1">
        <f t="array" aca="1" ref="AO71" ca="1">IF(INDIRECT("AB"&amp;71)&gt;4,MAX($AO$66:AO70)+1,"")</f>
        <v/>
      </c>
      <c r="AP71" s="9" t="str" cm="1">
        <f t="array" aca="1" ref="AP71" ca="1">IF(AND(INDIRECT("AB"&amp;71)&gt;4),MAX($AP$11:AP70)+1,"")</f>
        <v/>
      </c>
      <c r="AQ71" s="9"/>
      <c r="AR71" s="9" t="str" cm="1">
        <f t="array" aca="1" ref="AR71" ca="1">IF(AND(INDIRECT("AB"&amp;71)&gt;=1,INDIRECT("AB"&amp;71)&lt;3),MAX($AR$66:AR70)+1,"")</f>
        <v/>
      </c>
      <c r="AS71" s="9" t="str" cm="1">
        <f t="array" aca="1" ref="AS71" ca="1">IF(INDIRECT("Z"&amp;ROW(AS71))&lt;&gt;"",MAX($AS$66:AS70)+1,"")</f>
        <v/>
      </c>
      <c r="AT71" s="9" t="str" cm="1">
        <f t="array" aca="1" ref="AT71" ca="1">INDIRECT("Y"&amp;71)&amp;INDIRECT("Z"&amp;71)&amp;""</f>
        <v/>
      </c>
      <c r="AU71" s="8">
        <v>70</v>
      </c>
      <c r="AV71" s="9" t="str">
        <f t="shared" ca="1" si="21"/>
        <v/>
      </c>
      <c r="AW71" s="9" t="str">
        <f t="shared" ca="1" si="22"/>
        <v/>
      </c>
      <c r="AX71" s="9" t="str">
        <f t="shared" ca="1" si="23"/>
        <v/>
      </c>
      <c r="AY71" s="9" t="str">
        <f t="shared" ca="1" si="24"/>
        <v/>
      </c>
      <c r="AZ71" s="9" t="str">
        <f t="shared" ca="1" si="27"/>
        <v/>
      </c>
      <c r="BA71" s="9" t="str">
        <f t="shared" ca="1" si="28"/>
        <v/>
      </c>
      <c r="BB71" s="9" t="str">
        <f t="shared" ca="1" si="29"/>
        <v/>
      </c>
      <c r="BL71" s="9" t="str">
        <f t="shared" si="30"/>
        <v/>
      </c>
    </row>
    <row r="72" spans="1:64" s="4" customFormat="1" ht="24" customHeight="1" x14ac:dyDescent="0.15">
      <c r="A72" s="2" t="s">
        <v>86</v>
      </c>
      <c r="B72" t="str">
        <f t="shared" ca="1" si="20"/>
        <v/>
      </c>
      <c r="C72" t="str">
        <f t="shared" si="25"/>
        <v/>
      </c>
      <c r="D72" t="str">
        <f t="shared" si="26"/>
        <v>一般</v>
      </c>
      <c r="E72" t="s">
        <v>65</v>
      </c>
      <c r="F72" t="str" cm="1">
        <f t="array" aca="1" ref="F72" ca="1">INDIRECT("Y"&amp;ROW(X37))&amp;""</f>
        <v/>
      </c>
      <c r="G72" t="str" cm="1">
        <f t="array" aca="1" ref="G72" ca="1">INDIRECT("Z"&amp;ROW(X37))&amp;""</f>
        <v/>
      </c>
      <c r="H72" t="str" cm="1">
        <f t="array" aca="1" ref="H72" ca="1">INDIRECT("AK"&amp;ROW(X37))&amp;""</f>
        <v/>
      </c>
      <c r="I72" t="str" cm="1">
        <f t="array" aca="1" ref="I72" ca="1">INDIRECT("AB"&amp;ROW(X37))&amp;""</f>
        <v/>
      </c>
      <c r="J72" t="str" cm="1">
        <f t="array" aca="1" ref="J72" ca="1">INDIRECT("AD"&amp;ROW(X37))&amp;""</f>
        <v/>
      </c>
      <c r="K72" t="str" cm="1">
        <f t="array" aca="1" ref="K72" ca="1">INDIRECT("AG"&amp;ROW(AG37))&amp;""</f>
        <v/>
      </c>
      <c r="L72" t="str" cm="1">
        <f t="array" aca="1" ref="L72" ca="1">INDIRECT("AH"&amp;ROW(AH37))&amp;""</f>
        <v/>
      </c>
      <c r="N72" s="19"/>
      <c r="P72" s="2"/>
      <c r="Q72" s="2"/>
      <c r="R72" s="2"/>
      <c r="S72" s="2"/>
      <c r="T72" s="2"/>
      <c r="U72" s="2"/>
      <c r="V72" s="2"/>
      <c r="W72" s="2" t="s">
        <v>86</v>
      </c>
      <c r="X72" s="28">
        <v>7</v>
      </c>
      <c r="Y72" s="72"/>
      <c r="Z72" s="75"/>
      <c r="AA72" s="75"/>
      <c r="AB72" s="69"/>
      <c r="AC72" s="70"/>
      <c r="AD72" s="77"/>
      <c r="AE72" s="91"/>
      <c r="AF72" s="92"/>
      <c r="AG72" s="93"/>
      <c r="AH72" s="92"/>
      <c r="AI72" s="91"/>
      <c r="AJ72" s="92"/>
      <c r="AK72" s="59" t="str">
        <f ca="1">ASC(PHONETIC(INDIRECT("AA"&amp;72)))</f>
        <v/>
      </c>
      <c r="AL72" s="9"/>
      <c r="AM72" s="9"/>
      <c r="AN72" s="9" t="str" cm="1">
        <f t="array" aca="1" ref="AN72" ca="1">IF(AND(INDIRECT("AB"&amp;72)&gt;=1,INDIRECT("AB"&amp;72)&lt;5),MAX($AN$66:AN71)+1,"")</f>
        <v/>
      </c>
      <c r="AO72" s="9" t="str" cm="1">
        <f t="array" aca="1" ref="AO72" ca="1">IF(INDIRECT("AB"&amp;72)&gt;4,MAX($AO$66:AO71)+1,"")</f>
        <v/>
      </c>
      <c r="AP72" s="9" t="str" cm="1">
        <f t="array" aca="1" ref="AP72" ca="1">IF(AND(INDIRECT("AB"&amp;72)&gt;4),MAX($AP$11:AP71)+1,"")</f>
        <v/>
      </c>
      <c r="AQ72" s="9"/>
      <c r="AR72" s="9" t="str" cm="1">
        <f t="array" aca="1" ref="AR72" ca="1">IF(AND(INDIRECT("AB"&amp;72)&gt;=1,INDIRECT("AB"&amp;72)&lt;3),MAX($AR$66:AR71)+1,"")</f>
        <v/>
      </c>
      <c r="AS72" s="9" t="str" cm="1">
        <f t="array" aca="1" ref="AS72" ca="1">IF(INDIRECT("Z"&amp;ROW(AS72))&lt;&gt;"",MAX($AS$66:AS71)+1,"")</f>
        <v/>
      </c>
      <c r="AT72" s="9" t="str" cm="1">
        <f t="array" aca="1" ref="AT72" ca="1">INDIRECT("Y"&amp;72)&amp;INDIRECT("Z"&amp;72)&amp;""</f>
        <v/>
      </c>
      <c r="AU72" s="8">
        <v>71</v>
      </c>
      <c r="AV72" s="9" t="str">
        <f t="shared" ca="1" si="21"/>
        <v/>
      </c>
      <c r="AW72" s="9" t="str">
        <f t="shared" ca="1" si="22"/>
        <v/>
      </c>
      <c r="AX72" s="9" t="str">
        <f t="shared" ca="1" si="23"/>
        <v/>
      </c>
      <c r="AY72" s="9" t="str">
        <f t="shared" ca="1" si="24"/>
        <v/>
      </c>
      <c r="AZ72" s="9" t="str">
        <f t="shared" ca="1" si="27"/>
        <v/>
      </c>
      <c r="BA72" s="9" t="str">
        <f t="shared" ca="1" si="28"/>
        <v/>
      </c>
      <c r="BB72" s="9" t="str">
        <f t="shared" ca="1" si="29"/>
        <v/>
      </c>
      <c r="BC72" s="9"/>
      <c r="BD72" s="9"/>
      <c r="BE72" s="42"/>
      <c r="BF72" s="42"/>
      <c r="BH72" s="42"/>
      <c r="BI72" s="42"/>
      <c r="BJ72" s="42"/>
      <c r="BK72" s="42"/>
      <c r="BL72" s="9" t="str">
        <f t="shared" si="30"/>
        <v/>
      </c>
    </row>
    <row r="73" spans="1:64" s="4" customFormat="1" ht="24" customHeight="1" x14ac:dyDescent="0.15">
      <c r="A73" s="2" t="s">
        <v>85</v>
      </c>
      <c r="B73" t="str">
        <f t="shared" ca="1" si="20"/>
        <v/>
      </c>
      <c r="C73" t="str">
        <f t="shared" si="25"/>
        <v/>
      </c>
      <c r="D73" t="str">
        <f t="shared" si="26"/>
        <v>一般</v>
      </c>
      <c r="E73" t="s">
        <v>65</v>
      </c>
      <c r="F73" t="str" cm="1">
        <f t="array" aca="1" ref="F73" ca="1">INDIRECT("Y"&amp;ROW(X38))&amp;""</f>
        <v/>
      </c>
      <c r="G73" t="str" cm="1">
        <f t="array" aca="1" ref="G73" ca="1">INDIRECT("Z"&amp;ROW(X38))&amp;""</f>
        <v/>
      </c>
      <c r="H73" t="str" cm="1">
        <f t="array" aca="1" ref="H73" ca="1">INDIRECT("AK"&amp;ROW(X38))&amp;""</f>
        <v/>
      </c>
      <c r="I73" t="str" cm="1">
        <f t="array" aca="1" ref="I73" ca="1">INDIRECT("AB"&amp;ROW(X38))&amp;""</f>
        <v/>
      </c>
      <c r="J73" t="str" cm="1">
        <f t="array" aca="1" ref="J73" ca="1">INDIRECT("AD"&amp;ROW(X38))&amp;""</f>
        <v/>
      </c>
      <c r="K73" t="str" cm="1">
        <f t="array" aca="1" ref="K73" ca="1">INDIRECT("AG"&amp;ROW(AG38))&amp;""</f>
        <v/>
      </c>
      <c r="L73" t="str" cm="1">
        <f t="array" aca="1" ref="L73" ca="1">INDIRECT("AH"&amp;ROW(AH38))&amp;""</f>
        <v/>
      </c>
      <c r="N73" s="19"/>
      <c r="P73" s="2"/>
      <c r="Q73" s="2"/>
      <c r="R73" s="2"/>
      <c r="S73" s="2"/>
      <c r="T73" s="2"/>
      <c r="U73" s="2"/>
      <c r="V73" s="2"/>
      <c r="W73" s="2" t="s">
        <v>85</v>
      </c>
      <c r="X73" s="28">
        <v>8</v>
      </c>
      <c r="Y73" s="72"/>
      <c r="Z73" s="75"/>
      <c r="AA73" s="75"/>
      <c r="AB73" s="69"/>
      <c r="AC73" s="70"/>
      <c r="AD73" s="77"/>
      <c r="AE73" s="91"/>
      <c r="AF73" s="92"/>
      <c r="AG73" s="93"/>
      <c r="AH73" s="92"/>
      <c r="AI73" s="91"/>
      <c r="AJ73" s="92"/>
      <c r="AK73" s="59" t="str">
        <f ca="1">ASC(PHONETIC(INDIRECT("AA"&amp;73)))</f>
        <v/>
      </c>
      <c r="AL73" s="9"/>
      <c r="AM73" s="9"/>
      <c r="AN73" s="9" t="str" cm="1">
        <f t="array" aca="1" ref="AN73" ca="1">IF(AND(INDIRECT("AB"&amp;73)&gt;=1,INDIRECT("AB"&amp;73)&lt;5),MAX($AN$66:AN72)+1,"")</f>
        <v/>
      </c>
      <c r="AO73" s="9" t="str" cm="1">
        <f t="array" aca="1" ref="AO73" ca="1">IF(INDIRECT("AB"&amp;73)&gt;4,MAX($AO$66:AO72)+1,"")</f>
        <v/>
      </c>
      <c r="AP73" s="9" t="str" cm="1">
        <f t="array" aca="1" ref="AP73" ca="1">IF(AND(INDIRECT("AB"&amp;73)&gt;4),MAX($AP$11:AP72)+1,"")</f>
        <v/>
      </c>
      <c r="AQ73" s="9"/>
      <c r="AR73" s="9" t="str" cm="1">
        <f t="array" aca="1" ref="AR73" ca="1">IF(AND(INDIRECT("AB"&amp;73)&gt;=1,INDIRECT("AB"&amp;73)&lt;3),MAX($AR$66:AR72)+1,"")</f>
        <v/>
      </c>
      <c r="AS73" s="9" t="str" cm="1">
        <f t="array" aca="1" ref="AS73" ca="1">IF(INDIRECT("Z"&amp;ROW(AS73))&lt;&gt;"",MAX($AS$66:AS72)+1,"")</f>
        <v/>
      </c>
      <c r="AT73" s="9" t="str" cm="1">
        <f t="array" aca="1" ref="AT73" ca="1">INDIRECT("Y"&amp;73)&amp;INDIRECT("Z"&amp;73)&amp;""</f>
        <v/>
      </c>
      <c r="AU73" s="8">
        <v>72</v>
      </c>
      <c r="AV73" s="9" t="str">
        <f t="shared" ca="1" si="21"/>
        <v/>
      </c>
      <c r="AW73" s="9" t="str">
        <f t="shared" ca="1" si="22"/>
        <v/>
      </c>
      <c r="AX73" s="9" t="str">
        <f t="shared" ca="1" si="23"/>
        <v/>
      </c>
      <c r="AY73" s="9" t="str">
        <f t="shared" ca="1" si="24"/>
        <v/>
      </c>
      <c r="AZ73" s="9" t="str">
        <f t="shared" ca="1" si="27"/>
        <v/>
      </c>
      <c r="BA73" s="9" t="str">
        <f t="shared" ca="1" si="28"/>
        <v/>
      </c>
      <c r="BB73" s="9" t="str">
        <f t="shared" ca="1" si="29"/>
        <v/>
      </c>
      <c r="BC73" s="9"/>
      <c r="BD73" s="9"/>
      <c r="BE73" s="42"/>
      <c r="BF73" s="42"/>
      <c r="BH73" s="42"/>
      <c r="BI73" s="42"/>
      <c r="BJ73" s="42"/>
      <c r="BK73" s="42"/>
      <c r="BL73" s="9" t="str">
        <f t="shared" si="30"/>
        <v/>
      </c>
    </row>
    <row r="74" spans="1:64" ht="24" customHeight="1" x14ac:dyDescent="0.15">
      <c r="A74" s="2" t="s">
        <v>86</v>
      </c>
      <c r="B74" t="str">
        <f t="shared" ca="1" si="20"/>
        <v/>
      </c>
      <c r="C74" t="str">
        <f t="shared" si="25"/>
        <v/>
      </c>
      <c r="D74" t="str">
        <f t="shared" si="26"/>
        <v>一般</v>
      </c>
      <c r="E74" t="s">
        <v>65</v>
      </c>
      <c r="F74" t="str" cm="1">
        <f t="array" aca="1" ref="F74" ca="1">INDIRECT("Y"&amp;ROW(X39))&amp;""</f>
        <v/>
      </c>
      <c r="G74" t="str" cm="1">
        <f t="array" aca="1" ref="G74" ca="1">INDIRECT("Z"&amp;ROW(X39))&amp;""</f>
        <v/>
      </c>
      <c r="H74" t="str" cm="1">
        <f t="array" aca="1" ref="H74" ca="1">INDIRECT("AK"&amp;ROW(X39))&amp;""</f>
        <v/>
      </c>
      <c r="I74" t="str" cm="1">
        <f t="array" aca="1" ref="I74" ca="1">INDIRECT("AB"&amp;ROW(X39))&amp;""</f>
        <v/>
      </c>
      <c r="J74" t="str" cm="1">
        <f t="array" aca="1" ref="J74" ca="1">INDIRECT("AD"&amp;ROW(X39))&amp;""</f>
        <v/>
      </c>
      <c r="K74" t="str" cm="1">
        <f t="array" aca="1" ref="K74" ca="1">INDIRECT("AG"&amp;ROW(AG39))&amp;""</f>
        <v/>
      </c>
      <c r="L74" t="str" cm="1">
        <f t="array" aca="1" ref="L74" ca="1">INDIRECT("AH"&amp;ROW(AH39))&amp;""</f>
        <v/>
      </c>
      <c r="W74" s="2" t="s">
        <v>86</v>
      </c>
      <c r="X74" s="28">
        <v>9</v>
      </c>
      <c r="Y74" s="72"/>
      <c r="Z74" s="75"/>
      <c r="AA74" s="75"/>
      <c r="AB74" s="69"/>
      <c r="AC74" s="70"/>
      <c r="AD74" s="77"/>
      <c r="AE74" s="91"/>
      <c r="AF74" s="92"/>
      <c r="AG74" s="93"/>
      <c r="AH74" s="92"/>
      <c r="AI74" s="91"/>
      <c r="AJ74" s="92"/>
      <c r="AK74" s="59" t="str">
        <f ca="1">ASC(PHONETIC(INDIRECT("AA"&amp;74)))</f>
        <v/>
      </c>
      <c r="AL74" s="9"/>
      <c r="AM74" s="9"/>
      <c r="AN74" s="9" t="str" cm="1">
        <f t="array" aca="1" ref="AN74" ca="1">IF(AND(INDIRECT("AB"&amp;74)&gt;=1,INDIRECT("AB"&amp;74)&lt;5),MAX($AN$66:AN73)+1,"")</f>
        <v/>
      </c>
      <c r="AO74" s="9" t="str" cm="1">
        <f t="array" aca="1" ref="AO74" ca="1">IF(INDIRECT("AB"&amp;74)&gt;4,MAX($AO$66:AO73)+1,"")</f>
        <v/>
      </c>
      <c r="AP74" s="9" t="str" cm="1">
        <f t="array" aca="1" ref="AP74" ca="1">IF(AND(INDIRECT("AB"&amp;74)&gt;4),MAX($AP$11:AP73)+1,"")</f>
        <v/>
      </c>
      <c r="AQ74" s="9"/>
      <c r="AR74" s="9" t="str" cm="1">
        <f t="array" aca="1" ref="AR74" ca="1">IF(AND(INDIRECT("AB"&amp;74)&gt;=1,INDIRECT("AB"&amp;74)&lt;3),MAX($AR$66:AR73)+1,"")</f>
        <v/>
      </c>
      <c r="AS74" s="9" t="str" cm="1">
        <f t="array" aca="1" ref="AS74" ca="1">IF(INDIRECT("Z"&amp;ROW(AS74))&lt;&gt;"",MAX($AS$66:AS73)+1,"")</f>
        <v/>
      </c>
      <c r="AT74" s="9" t="str" cm="1">
        <f t="array" aca="1" ref="AT74" ca="1">INDIRECT("Y"&amp;74)&amp;INDIRECT("Z"&amp;74)&amp;""</f>
        <v/>
      </c>
      <c r="AU74" s="8">
        <v>73</v>
      </c>
      <c r="AV74" s="9" t="str">
        <f t="shared" ca="1" si="21"/>
        <v/>
      </c>
      <c r="AW74" s="9" t="str">
        <f t="shared" ca="1" si="22"/>
        <v/>
      </c>
      <c r="AX74" s="9" t="str">
        <f t="shared" ca="1" si="23"/>
        <v/>
      </c>
      <c r="AY74" s="9" t="str">
        <f t="shared" ca="1" si="24"/>
        <v/>
      </c>
      <c r="AZ74" s="9" t="str">
        <f t="shared" ca="1" si="27"/>
        <v/>
      </c>
      <c r="BA74" s="9" t="str">
        <f t="shared" ca="1" si="28"/>
        <v/>
      </c>
      <c r="BB74" s="9" t="str">
        <f t="shared" ca="1" si="29"/>
        <v/>
      </c>
      <c r="BL74" s="9" t="str">
        <f t="shared" si="30"/>
        <v/>
      </c>
    </row>
    <row r="75" spans="1:64" ht="24" customHeight="1" x14ac:dyDescent="0.15">
      <c r="A75" s="2" t="s">
        <v>85</v>
      </c>
      <c r="B75" t="str">
        <f t="shared" ca="1" si="20"/>
        <v/>
      </c>
      <c r="C75" t="str">
        <f t="shared" si="25"/>
        <v/>
      </c>
      <c r="D75" t="str">
        <f t="shared" si="26"/>
        <v>一般</v>
      </c>
      <c r="E75" t="s">
        <v>65</v>
      </c>
      <c r="F75" t="str" cm="1">
        <f t="array" aca="1" ref="F75" ca="1">INDIRECT("Y"&amp;ROW(X40))&amp;""</f>
        <v/>
      </c>
      <c r="G75" t="str" cm="1">
        <f t="array" aca="1" ref="G75" ca="1">INDIRECT("Z"&amp;ROW(X40))&amp;""</f>
        <v/>
      </c>
      <c r="H75" t="str" cm="1">
        <f t="array" aca="1" ref="H75" ca="1">INDIRECT("AK"&amp;ROW(X40))&amp;""</f>
        <v/>
      </c>
      <c r="I75" t="str" cm="1">
        <f t="array" aca="1" ref="I75" ca="1">INDIRECT("AB"&amp;ROW(X40))&amp;""</f>
        <v/>
      </c>
      <c r="J75" t="str" cm="1">
        <f t="array" aca="1" ref="J75" ca="1">INDIRECT("AD"&amp;ROW(X40))&amp;""</f>
        <v/>
      </c>
      <c r="K75" t="str" cm="1">
        <f t="array" aca="1" ref="K75" ca="1">INDIRECT("AG"&amp;ROW(AG40))&amp;""</f>
        <v/>
      </c>
      <c r="L75" t="str" cm="1">
        <f t="array" aca="1" ref="L75" ca="1">INDIRECT("AH"&amp;ROW(AH40))&amp;""</f>
        <v/>
      </c>
      <c r="W75" s="2" t="s">
        <v>85</v>
      </c>
      <c r="X75" s="28">
        <v>10</v>
      </c>
      <c r="Y75" s="72"/>
      <c r="Z75" s="75"/>
      <c r="AA75" s="75"/>
      <c r="AB75" s="69"/>
      <c r="AC75" s="70"/>
      <c r="AD75" s="77"/>
      <c r="AE75" s="91"/>
      <c r="AF75" s="92"/>
      <c r="AG75" s="93"/>
      <c r="AH75" s="92"/>
      <c r="AI75" s="91"/>
      <c r="AJ75" s="92"/>
      <c r="AK75" s="59" t="str">
        <f ca="1">ASC(PHONETIC(INDIRECT("AA"&amp;75)))</f>
        <v/>
      </c>
      <c r="AL75" s="9"/>
      <c r="AM75" s="9"/>
      <c r="AN75" s="9" t="str" cm="1">
        <f t="array" aca="1" ref="AN75" ca="1">IF(AND(INDIRECT("AB"&amp;75)&gt;=1,INDIRECT("AB"&amp;75)&lt;5),MAX($AN$66:AN74)+1,"")</f>
        <v/>
      </c>
      <c r="AO75" s="9" t="str" cm="1">
        <f t="array" aca="1" ref="AO75" ca="1">IF(INDIRECT("AB"&amp;75)&gt;4,MAX($AO$66:AO74)+1,"")</f>
        <v/>
      </c>
      <c r="AP75" s="9" t="str" cm="1">
        <f t="array" aca="1" ref="AP75" ca="1">IF(AND(INDIRECT("AB"&amp;75)&gt;4),MAX($AP$11:AP74)+1,"")</f>
        <v/>
      </c>
      <c r="AQ75" s="9"/>
      <c r="AR75" s="9" t="str" cm="1">
        <f t="array" aca="1" ref="AR75" ca="1">IF(AND(INDIRECT("AB"&amp;75)&gt;=1,INDIRECT("AB"&amp;75)&lt;3),MAX($AR$66:AR74)+1,"")</f>
        <v/>
      </c>
      <c r="AS75" s="9" t="str" cm="1">
        <f t="array" aca="1" ref="AS75" ca="1">IF(INDIRECT("Z"&amp;ROW(AS75))&lt;&gt;"",MAX($AS$66:AS74)+1,"")</f>
        <v/>
      </c>
      <c r="AT75" s="9" t="str" cm="1">
        <f t="array" aca="1" ref="AT75" ca="1">INDIRECT("Y"&amp;75)&amp;INDIRECT("Z"&amp;75)&amp;""</f>
        <v/>
      </c>
      <c r="AU75" s="8">
        <v>74</v>
      </c>
      <c r="AV75" s="9" t="str">
        <f t="shared" ca="1" si="21"/>
        <v/>
      </c>
      <c r="AW75" s="9" t="str">
        <f t="shared" ca="1" si="22"/>
        <v/>
      </c>
      <c r="AX75" s="9" t="str">
        <f t="shared" ca="1" si="23"/>
        <v/>
      </c>
      <c r="AY75" s="9" t="str">
        <f t="shared" ca="1" si="24"/>
        <v/>
      </c>
      <c r="AZ75" s="9" t="str">
        <f t="shared" ca="1" si="27"/>
        <v/>
      </c>
      <c r="BA75" s="9" t="str">
        <f t="shared" ca="1" si="28"/>
        <v/>
      </c>
      <c r="BB75" s="9" t="str">
        <f t="shared" ca="1" si="29"/>
        <v/>
      </c>
      <c r="BL75" s="9" t="str">
        <f t="shared" si="30"/>
        <v/>
      </c>
    </row>
    <row r="76" spans="1:64" ht="24" customHeight="1" x14ac:dyDescent="0.15">
      <c r="A76" s="2" t="s">
        <v>86</v>
      </c>
      <c r="B76" t="str">
        <f t="shared" ca="1" si="20"/>
        <v/>
      </c>
      <c r="C76" t="str">
        <f t="shared" si="25"/>
        <v/>
      </c>
      <c r="D76" t="str">
        <f t="shared" si="26"/>
        <v>一般</v>
      </c>
      <c r="E76" t="s">
        <v>65</v>
      </c>
      <c r="F76" t="str" cm="1">
        <f t="array" aca="1" ref="F76" ca="1">INDIRECT("Y"&amp;ROW(X41))&amp;""</f>
        <v/>
      </c>
      <c r="G76" t="str" cm="1">
        <f t="array" aca="1" ref="G76" ca="1">INDIRECT("Z"&amp;ROW(X41))&amp;""</f>
        <v/>
      </c>
      <c r="H76" t="str" cm="1">
        <f t="array" aca="1" ref="H76" ca="1">INDIRECT("AK"&amp;ROW(X41))&amp;""</f>
        <v/>
      </c>
      <c r="I76" t="str" cm="1">
        <f t="array" aca="1" ref="I76" ca="1">INDIRECT("AB"&amp;ROW(X41))&amp;""</f>
        <v/>
      </c>
      <c r="J76" t="str" cm="1">
        <f t="array" aca="1" ref="J76" ca="1">INDIRECT("AD"&amp;ROW(X41))&amp;""</f>
        <v/>
      </c>
      <c r="K76" t="str" cm="1">
        <f t="array" aca="1" ref="K76" ca="1">INDIRECT("AG"&amp;ROW(AG41))&amp;""</f>
        <v/>
      </c>
      <c r="L76" t="str" cm="1">
        <f t="array" aca="1" ref="L76" ca="1">INDIRECT("AH"&amp;ROW(AH41))&amp;""</f>
        <v/>
      </c>
      <c r="W76" s="2" t="s">
        <v>86</v>
      </c>
      <c r="X76" s="28">
        <v>11</v>
      </c>
      <c r="Y76" s="72"/>
      <c r="Z76" s="75"/>
      <c r="AA76" s="75"/>
      <c r="AB76" s="69"/>
      <c r="AC76" s="70"/>
      <c r="AD76" s="77"/>
      <c r="AE76" s="91"/>
      <c r="AF76" s="92"/>
      <c r="AG76" s="93"/>
      <c r="AH76" s="92"/>
      <c r="AI76" s="91"/>
      <c r="AJ76" s="92"/>
      <c r="AK76" s="59" t="str">
        <f ca="1">ASC(PHONETIC(INDIRECT("AA"&amp;76)))</f>
        <v/>
      </c>
      <c r="AL76" s="9"/>
      <c r="AM76" s="9"/>
      <c r="AN76" s="9" t="str" cm="1">
        <f t="array" aca="1" ref="AN76" ca="1">IF(AND(INDIRECT("AB"&amp;76)&gt;=1,INDIRECT("AB"&amp;76)&lt;5),MAX($AN$66:AN75)+1,"")</f>
        <v/>
      </c>
      <c r="AO76" s="9" t="str" cm="1">
        <f t="array" aca="1" ref="AO76" ca="1">IF(INDIRECT("AB"&amp;76)&gt;4,MAX($AO$66:AO75)+1,"")</f>
        <v/>
      </c>
      <c r="AP76" s="9" t="str" cm="1">
        <f t="array" aca="1" ref="AP76" ca="1">IF(AND(INDIRECT("AB"&amp;76)&gt;4),MAX($AP$11:AP75)+1,"")</f>
        <v/>
      </c>
      <c r="AQ76" s="9"/>
      <c r="AR76" s="9" t="str" cm="1">
        <f t="array" aca="1" ref="AR76" ca="1">IF(AND(INDIRECT("AB"&amp;76)&gt;=1,INDIRECT("AB"&amp;76)&lt;3),MAX($AR$66:AR75)+1,"")</f>
        <v/>
      </c>
      <c r="AS76" s="9" t="str" cm="1">
        <f t="array" aca="1" ref="AS76" ca="1">IF(INDIRECT("Z"&amp;ROW(AS76))&lt;&gt;"",MAX($AS$66:AS75)+1,"")</f>
        <v/>
      </c>
      <c r="AT76" s="9" t="str" cm="1">
        <f t="array" aca="1" ref="AT76" ca="1">INDIRECT("Y"&amp;76)&amp;INDIRECT("Z"&amp;76)&amp;""</f>
        <v/>
      </c>
      <c r="AU76" s="8">
        <v>75</v>
      </c>
      <c r="AV76" s="9" t="str">
        <f t="shared" ca="1" si="21"/>
        <v/>
      </c>
      <c r="AW76" s="9" t="str">
        <f t="shared" ca="1" si="22"/>
        <v/>
      </c>
      <c r="AX76" s="9" t="str">
        <f t="shared" ca="1" si="23"/>
        <v/>
      </c>
      <c r="AY76" s="9" t="str">
        <f t="shared" ca="1" si="24"/>
        <v/>
      </c>
      <c r="AZ76" s="9" t="str">
        <f t="shared" ca="1" si="27"/>
        <v/>
      </c>
      <c r="BA76" s="9" t="str">
        <f t="shared" ca="1" si="28"/>
        <v/>
      </c>
      <c r="BB76" s="9" t="str">
        <f t="shared" ca="1" si="29"/>
        <v/>
      </c>
      <c r="BL76" s="9" t="str">
        <f t="shared" si="30"/>
        <v/>
      </c>
    </row>
    <row r="77" spans="1:64" ht="24" customHeight="1" x14ac:dyDescent="0.15">
      <c r="A77" s="2" t="s">
        <v>85</v>
      </c>
      <c r="B77" t="str">
        <f t="shared" ca="1" si="20"/>
        <v/>
      </c>
      <c r="C77" t="str">
        <f t="shared" si="25"/>
        <v/>
      </c>
      <c r="D77" t="str">
        <f t="shared" si="26"/>
        <v>一般</v>
      </c>
      <c r="E77" t="s">
        <v>65</v>
      </c>
      <c r="F77" t="str" cm="1">
        <f t="array" aca="1" ref="F77" ca="1">INDIRECT("Y"&amp;ROW(X42))&amp;""</f>
        <v/>
      </c>
      <c r="G77" t="str" cm="1">
        <f t="array" aca="1" ref="G77" ca="1">INDIRECT("Z"&amp;ROW(X42))&amp;""</f>
        <v/>
      </c>
      <c r="H77" t="str" cm="1">
        <f t="array" aca="1" ref="H77" ca="1">INDIRECT("AK"&amp;ROW(X42))&amp;""</f>
        <v/>
      </c>
      <c r="I77" t="str" cm="1">
        <f t="array" aca="1" ref="I77" ca="1">INDIRECT("AB"&amp;ROW(X42))&amp;""</f>
        <v/>
      </c>
      <c r="J77" t="str" cm="1">
        <f t="array" aca="1" ref="J77" ca="1">INDIRECT("AD"&amp;ROW(X42))&amp;""</f>
        <v/>
      </c>
      <c r="K77" t="str" cm="1">
        <f t="array" aca="1" ref="K77" ca="1">INDIRECT("AG"&amp;ROW(AG42))&amp;""</f>
        <v/>
      </c>
      <c r="L77" t="str" cm="1">
        <f t="array" aca="1" ref="L77" ca="1">INDIRECT("AH"&amp;ROW(AH42))&amp;""</f>
        <v/>
      </c>
      <c r="W77" s="2" t="s">
        <v>85</v>
      </c>
      <c r="X77" s="28">
        <v>12</v>
      </c>
      <c r="Y77" s="72"/>
      <c r="Z77" s="75"/>
      <c r="AA77" s="75"/>
      <c r="AB77" s="69"/>
      <c r="AC77" s="70"/>
      <c r="AD77" s="77"/>
      <c r="AE77" s="91"/>
      <c r="AF77" s="92"/>
      <c r="AG77" s="93"/>
      <c r="AH77" s="92"/>
      <c r="AI77" s="91"/>
      <c r="AJ77" s="92"/>
      <c r="AK77" s="59" t="str">
        <f ca="1">ASC(PHONETIC(INDIRECT("AA"&amp;77)))</f>
        <v/>
      </c>
      <c r="AL77" s="9"/>
      <c r="AM77" s="9"/>
      <c r="AN77" s="9" t="str" cm="1">
        <f t="array" aca="1" ref="AN77" ca="1">IF(AND(INDIRECT("AB"&amp;77)&gt;=1,INDIRECT("AB"&amp;77)&lt;5),MAX($AN$66:AN76)+1,"")</f>
        <v/>
      </c>
      <c r="AO77" s="9" t="str" cm="1">
        <f t="array" aca="1" ref="AO77" ca="1">IF(INDIRECT("AB"&amp;77)&gt;4,MAX($AO$66:AO76)+1,"")</f>
        <v/>
      </c>
      <c r="AP77" s="9" t="str" cm="1">
        <f t="array" aca="1" ref="AP77" ca="1">IF(AND(INDIRECT("AB"&amp;77)&gt;4),MAX($AP$11:AP76)+1,"")</f>
        <v/>
      </c>
      <c r="AQ77" s="9"/>
      <c r="AR77" s="9" t="str" cm="1">
        <f t="array" aca="1" ref="AR77" ca="1">IF(AND(INDIRECT("AB"&amp;77)&gt;=1,INDIRECT("AB"&amp;77)&lt;3),MAX($AR$66:AR76)+1,"")</f>
        <v/>
      </c>
      <c r="AS77" s="9" t="str" cm="1">
        <f t="array" aca="1" ref="AS77" ca="1">IF(INDIRECT("Z"&amp;ROW(AS77))&lt;&gt;"",MAX($AS$66:AS76)+1,"")</f>
        <v/>
      </c>
      <c r="AT77" s="9" t="str" cm="1">
        <f t="array" aca="1" ref="AT77" ca="1">INDIRECT("Y"&amp;77)&amp;INDIRECT("Z"&amp;77)&amp;""</f>
        <v/>
      </c>
      <c r="AU77" s="8">
        <v>76</v>
      </c>
      <c r="AV77" s="9" t="str">
        <f t="shared" ca="1" si="21"/>
        <v/>
      </c>
      <c r="AW77" s="9" t="str">
        <f t="shared" ca="1" si="22"/>
        <v/>
      </c>
      <c r="AX77" s="9" t="str">
        <f t="shared" ca="1" si="23"/>
        <v/>
      </c>
      <c r="AY77" s="9" t="str">
        <f t="shared" ca="1" si="24"/>
        <v/>
      </c>
      <c r="AZ77" s="9" t="str">
        <f t="shared" ca="1" si="27"/>
        <v/>
      </c>
      <c r="BA77" s="9" t="str">
        <f t="shared" ca="1" si="28"/>
        <v/>
      </c>
      <c r="BB77" s="9" t="str">
        <f t="shared" ca="1" si="29"/>
        <v/>
      </c>
      <c r="BL77" s="9" t="str">
        <f t="shared" si="30"/>
        <v/>
      </c>
    </row>
    <row r="78" spans="1:64" ht="24" customHeight="1" x14ac:dyDescent="0.15">
      <c r="A78" s="2" t="s">
        <v>86</v>
      </c>
      <c r="B78" t="str">
        <f t="shared" ca="1" si="20"/>
        <v/>
      </c>
      <c r="C78" t="str">
        <f t="shared" si="25"/>
        <v/>
      </c>
      <c r="D78" t="str">
        <f t="shared" si="26"/>
        <v>一般</v>
      </c>
      <c r="E78" t="s">
        <v>65</v>
      </c>
      <c r="F78" t="str" cm="1">
        <f t="array" aca="1" ref="F78" ca="1">INDIRECT("Y"&amp;ROW(X43))&amp;""</f>
        <v/>
      </c>
      <c r="G78" t="str" cm="1">
        <f t="array" aca="1" ref="G78" ca="1">INDIRECT("Z"&amp;ROW(X43))&amp;""</f>
        <v/>
      </c>
      <c r="H78" t="str" cm="1">
        <f t="array" aca="1" ref="H78" ca="1">INDIRECT("AK"&amp;ROW(X43))&amp;""</f>
        <v/>
      </c>
      <c r="I78" t="str" cm="1">
        <f t="array" aca="1" ref="I78" ca="1">INDIRECT("AB"&amp;ROW(X43))&amp;""</f>
        <v/>
      </c>
      <c r="J78" t="str" cm="1">
        <f t="array" aca="1" ref="J78" ca="1">INDIRECT("AD"&amp;ROW(X43))&amp;""</f>
        <v/>
      </c>
      <c r="K78" t="str" cm="1">
        <f t="array" aca="1" ref="K78" ca="1">INDIRECT("AG"&amp;ROW(AG43))&amp;""</f>
        <v/>
      </c>
      <c r="L78" t="str" cm="1">
        <f t="array" aca="1" ref="L78" ca="1">INDIRECT("AH"&amp;ROW(AH43))&amp;""</f>
        <v/>
      </c>
      <c r="W78" s="2" t="s">
        <v>86</v>
      </c>
      <c r="X78" s="28">
        <v>13</v>
      </c>
      <c r="Y78" s="72"/>
      <c r="Z78" s="75"/>
      <c r="AA78" s="75"/>
      <c r="AB78" s="69"/>
      <c r="AC78" s="70"/>
      <c r="AD78" s="77"/>
      <c r="AE78" s="91"/>
      <c r="AF78" s="92"/>
      <c r="AG78" s="93"/>
      <c r="AH78" s="92"/>
      <c r="AI78" s="91"/>
      <c r="AJ78" s="92"/>
      <c r="AK78" s="59" t="str">
        <f ca="1">ASC(PHONETIC(INDIRECT("AA"&amp;78)))</f>
        <v/>
      </c>
      <c r="AL78" s="9"/>
      <c r="AM78" s="9"/>
      <c r="AN78" s="9" t="str" cm="1">
        <f t="array" aca="1" ref="AN78" ca="1">IF(AND(INDIRECT("AB"&amp;78)&gt;=1,INDIRECT("AB"&amp;78)&lt;5),MAX($AN$66:AN77)+1,"")</f>
        <v/>
      </c>
      <c r="AO78" s="9" t="str" cm="1">
        <f t="array" aca="1" ref="AO78" ca="1">IF(INDIRECT("AB"&amp;78)&gt;4,MAX($AO$66:AO77)+1,"")</f>
        <v/>
      </c>
      <c r="AP78" s="9" t="str" cm="1">
        <f t="array" aca="1" ref="AP78" ca="1">IF(AND(INDIRECT("AB"&amp;78)&gt;4),MAX($AP$11:AP77)+1,"")</f>
        <v/>
      </c>
      <c r="AQ78" s="9"/>
      <c r="AR78" s="9" t="str" cm="1">
        <f t="array" aca="1" ref="AR78" ca="1">IF(AND(INDIRECT("AB"&amp;78)&gt;=1,INDIRECT("AB"&amp;78)&lt;3),MAX($AR$66:AR77)+1,"")</f>
        <v/>
      </c>
      <c r="AS78" s="9" t="str" cm="1">
        <f t="array" aca="1" ref="AS78" ca="1">IF(INDIRECT("Z"&amp;ROW(AS78))&lt;&gt;"",MAX($AS$66:AS77)+1,"")</f>
        <v/>
      </c>
      <c r="AT78" s="9" t="str" cm="1">
        <f t="array" aca="1" ref="AT78" ca="1">INDIRECT("Y"&amp;78)&amp;INDIRECT("Z"&amp;78)&amp;""</f>
        <v/>
      </c>
      <c r="AU78" s="8">
        <v>77</v>
      </c>
      <c r="AV78" s="9" t="str">
        <f t="shared" ca="1" si="21"/>
        <v/>
      </c>
      <c r="AW78" s="9" t="str">
        <f t="shared" ca="1" si="22"/>
        <v/>
      </c>
      <c r="AX78" s="9" t="str">
        <f t="shared" ca="1" si="23"/>
        <v/>
      </c>
      <c r="AY78" s="9" t="str">
        <f t="shared" ca="1" si="24"/>
        <v/>
      </c>
      <c r="AZ78" s="9" t="str">
        <f t="shared" ca="1" si="27"/>
        <v/>
      </c>
      <c r="BA78" s="9" t="str">
        <f t="shared" ca="1" si="28"/>
        <v/>
      </c>
      <c r="BB78" s="9" t="str">
        <f t="shared" ca="1" si="29"/>
        <v/>
      </c>
      <c r="BL78" s="9" t="str">
        <f t="shared" si="30"/>
        <v/>
      </c>
    </row>
    <row r="79" spans="1:64" ht="24" customHeight="1" x14ac:dyDescent="0.15">
      <c r="A79" s="2" t="s">
        <v>85</v>
      </c>
      <c r="B79" t="str">
        <f t="shared" ca="1" si="20"/>
        <v/>
      </c>
      <c r="C79" t="str">
        <f t="shared" si="25"/>
        <v/>
      </c>
      <c r="D79" t="str">
        <f t="shared" si="26"/>
        <v>一般</v>
      </c>
      <c r="E79" t="s">
        <v>65</v>
      </c>
      <c r="F79" t="str" cm="1">
        <f t="array" aca="1" ref="F79" ca="1">INDIRECT("Y"&amp;ROW(X44))&amp;""</f>
        <v/>
      </c>
      <c r="G79" t="str" cm="1">
        <f t="array" aca="1" ref="G79" ca="1">INDIRECT("Z"&amp;ROW(X44))&amp;""</f>
        <v/>
      </c>
      <c r="H79" t="str" cm="1">
        <f t="array" aca="1" ref="H79" ca="1">INDIRECT("AK"&amp;ROW(X44))&amp;""</f>
        <v/>
      </c>
      <c r="I79" t="str" cm="1">
        <f t="array" aca="1" ref="I79" ca="1">INDIRECT("AB"&amp;ROW(X44))&amp;""</f>
        <v/>
      </c>
      <c r="J79" t="str" cm="1">
        <f t="array" aca="1" ref="J79" ca="1">INDIRECT("AD"&amp;ROW(X44))&amp;""</f>
        <v/>
      </c>
      <c r="K79" t="str" cm="1">
        <f t="array" aca="1" ref="K79" ca="1">INDIRECT("AG"&amp;ROW(AG44))&amp;""</f>
        <v/>
      </c>
      <c r="L79" t="str" cm="1">
        <f t="array" aca="1" ref="L79" ca="1">INDIRECT("AH"&amp;ROW(AH44))&amp;""</f>
        <v/>
      </c>
      <c r="W79" s="2" t="s">
        <v>85</v>
      </c>
      <c r="X79" s="28">
        <v>14</v>
      </c>
      <c r="Y79" s="72"/>
      <c r="Z79" s="75"/>
      <c r="AA79" s="75"/>
      <c r="AB79" s="69"/>
      <c r="AC79" s="70"/>
      <c r="AD79" s="77"/>
      <c r="AE79" s="91"/>
      <c r="AF79" s="92"/>
      <c r="AG79" s="93"/>
      <c r="AH79" s="92"/>
      <c r="AI79" s="91"/>
      <c r="AJ79" s="92"/>
      <c r="AK79" s="59" t="str">
        <f ca="1">ASC(PHONETIC(INDIRECT("AA"&amp;79)))</f>
        <v/>
      </c>
      <c r="AL79" s="9"/>
      <c r="AM79" s="9"/>
      <c r="AN79" s="9" t="str" cm="1">
        <f t="array" aca="1" ref="AN79" ca="1">IF(AND(INDIRECT("AB"&amp;79)&gt;=1,INDIRECT("AB"&amp;79)&lt;5),MAX($AN$66:AN78)+1,"")</f>
        <v/>
      </c>
      <c r="AO79" s="9" t="str" cm="1">
        <f t="array" aca="1" ref="AO79" ca="1">IF(INDIRECT("AB"&amp;79)&gt;4,MAX($AO$66:AO78)+1,"")</f>
        <v/>
      </c>
      <c r="AP79" s="9" t="str" cm="1">
        <f t="array" aca="1" ref="AP79" ca="1">IF(AND(INDIRECT("AB"&amp;79)&gt;4),MAX($AP$11:AP78)+1,"")</f>
        <v/>
      </c>
      <c r="AQ79" s="9"/>
      <c r="AR79" s="9" t="str" cm="1">
        <f t="array" aca="1" ref="AR79" ca="1">IF(AND(INDIRECT("AB"&amp;79)&gt;=1,INDIRECT("AB"&amp;79)&lt;3),MAX($AR$66:AR78)+1,"")</f>
        <v/>
      </c>
      <c r="AS79" s="9" t="str" cm="1">
        <f t="array" aca="1" ref="AS79" ca="1">IF(INDIRECT("Z"&amp;ROW(AS79))&lt;&gt;"",MAX($AS$66:AS78)+1,"")</f>
        <v/>
      </c>
      <c r="AT79" s="9" t="str" cm="1">
        <f t="array" aca="1" ref="AT79" ca="1">INDIRECT("Y"&amp;79)&amp;INDIRECT("Z"&amp;79)&amp;""</f>
        <v/>
      </c>
      <c r="AU79" s="8">
        <v>78</v>
      </c>
      <c r="AV79" s="9" t="str">
        <f t="shared" ca="1" si="21"/>
        <v/>
      </c>
      <c r="AW79" s="9" t="str">
        <f t="shared" ca="1" si="22"/>
        <v/>
      </c>
      <c r="AX79" s="9" t="str">
        <f t="shared" ca="1" si="23"/>
        <v/>
      </c>
      <c r="AY79" s="9" t="str">
        <f t="shared" ca="1" si="24"/>
        <v/>
      </c>
      <c r="AZ79" s="9" t="str">
        <f t="shared" ca="1" si="27"/>
        <v/>
      </c>
      <c r="BA79" s="9" t="str">
        <f t="shared" ca="1" si="28"/>
        <v/>
      </c>
      <c r="BB79" s="9" t="str">
        <f t="shared" ca="1" si="29"/>
        <v/>
      </c>
      <c r="BL79" s="9" t="str">
        <f t="shared" si="30"/>
        <v/>
      </c>
    </row>
    <row r="80" spans="1:64" ht="24" customHeight="1" x14ac:dyDescent="0.15">
      <c r="A80" s="2" t="s">
        <v>86</v>
      </c>
      <c r="B80" t="str">
        <f t="shared" ca="1" si="20"/>
        <v/>
      </c>
      <c r="C80" t="str">
        <f t="shared" si="25"/>
        <v/>
      </c>
      <c r="D80" t="str">
        <f t="shared" si="26"/>
        <v>一般</v>
      </c>
      <c r="E80" t="s">
        <v>65</v>
      </c>
      <c r="F80" t="str" cm="1">
        <f t="array" aca="1" ref="F80" ca="1">INDIRECT("Y"&amp;ROW(X45))&amp;""</f>
        <v/>
      </c>
      <c r="G80" t="str" cm="1">
        <f t="array" aca="1" ref="G80" ca="1">INDIRECT("Z"&amp;ROW(X45))&amp;""</f>
        <v/>
      </c>
      <c r="H80" t="str" cm="1">
        <f t="array" aca="1" ref="H80" ca="1">INDIRECT("AK"&amp;ROW(X45))&amp;""</f>
        <v/>
      </c>
      <c r="I80" t="str" cm="1">
        <f t="array" aca="1" ref="I80" ca="1">INDIRECT("AB"&amp;ROW(X45))&amp;""</f>
        <v/>
      </c>
      <c r="J80" t="str" cm="1">
        <f t="array" aca="1" ref="J80" ca="1">INDIRECT("AD"&amp;ROW(X45))&amp;""</f>
        <v/>
      </c>
      <c r="K80" t="str" cm="1">
        <f t="array" aca="1" ref="K80" ca="1">INDIRECT("AG"&amp;ROW(AG45))&amp;""</f>
        <v/>
      </c>
      <c r="L80" t="str" cm="1">
        <f t="array" aca="1" ref="L80" ca="1">INDIRECT("AH"&amp;ROW(AH45))&amp;""</f>
        <v/>
      </c>
      <c r="W80" s="2" t="s">
        <v>86</v>
      </c>
      <c r="X80" s="28">
        <v>15</v>
      </c>
      <c r="Y80" s="72"/>
      <c r="Z80" s="75"/>
      <c r="AA80" s="75"/>
      <c r="AB80" s="69"/>
      <c r="AC80" s="70"/>
      <c r="AD80" s="77"/>
      <c r="AE80" s="91"/>
      <c r="AF80" s="92"/>
      <c r="AG80" s="93"/>
      <c r="AH80" s="92"/>
      <c r="AI80" s="91"/>
      <c r="AJ80" s="92"/>
      <c r="AK80" s="59" t="str">
        <f ca="1">ASC(PHONETIC(INDIRECT("AA"&amp;80)))</f>
        <v/>
      </c>
      <c r="AL80" s="9"/>
      <c r="AM80" s="9"/>
      <c r="AN80" s="9" t="str" cm="1">
        <f t="array" aca="1" ref="AN80" ca="1">IF(AND(INDIRECT("AB"&amp;80)&gt;=1,INDIRECT("AB"&amp;80)&lt;5),MAX($AN$66:AN79)+1,"")</f>
        <v/>
      </c>
      <c r="AO80" s="9" t="str" cm="1">
        <f t="array" aca="1" ref="AO80" ca="1">IF(INDIRECT("AB"&amp;80)&gt;4,MAX($AO$66:AO79)+1,"")</f>
        <v/>
      </c>
      <c r="AP80" s="9" t="str" cm="1">
        <f t="array" aca="1" ref="AP80" ca="1">IF(AND(INDIRECT("AB"&amp;80)&gt;4),MAX($AP$11:AP79)+1,"")</f>
        <v/>
      </c>
      <c r="AQ80" s="9"/>
      <c r="AR80" s="9" t="str" cm="1">
        <f t="array" aca="1" ref="AR80" ca="1">IF(AND(INDIRECT("AB"&amp;80)&gt;=1,INDIRECT("AB"&amp;80)&lt;3),MAX($AR$66:AR79)+1,"")</f>
        <v/>
      </c>
      <c r="AS80" s="9" t="str" cm="1">
        <f t="array" aca="1" ref="AS80" ca="1">IF(INDIRECT("Z"&amp;ROW(AS80))&lt;&gt;"",MAX($AS$66:AS79)+1,"")</f>
        <v/>
      </c>
      <c r="AT80" s="9" t="str" cm="1">
        <f t="array" aca="1" ref="AT80" ca="1">INDIRECT("Y"&amp;80)&amp;INDIRECT("Z"&amp;80)&amp;""</f>
        <v/>
      </c>
      <c r="AU80" s="8">
        <v>79</v>
      </c>
      <c r="AV80" s="9" t="str">
        <f t="shared" ca="1" si="21"/>
        <v/>
      </c>
      <c r="AW80" s="9" t="str">
        <f t="shared" ca="1" si="22"/>
        <v/>
      </c>
      <c r="AX80" s="9" t="str">
        <f t="shared" ca="1" si="23"/>
        <v/>
      </c>
      <c r="AY80" s="9" t="str">
        <f t="shared" ca="1" si="24"/>
        <v/>
      </c>
      <c r="AZ80" s="9" t="str">
        <f t="shared" ca="1" si="27"/>
        <v/>
      </c>
      <c r="BA80" s="9" t="str">
        <f t="shared" ca="1" si="28"/>
        <v/>
      </c>
      <c r="BB80" s="9" t="str">
        <f t="shared" ca="1" si="29"/>
        <v/>
      </c>
      <c r="BL80" s="9" t="str">
        <f t="shared" si="30"/>
        <v/>
      </c>
    </row>
    <row r="81" spans="1:64" ht="24" customHeight="1" x14ac:dyDescent="0.15">
      <c r="A81" s="2" t="s">
        <v>85</v>
      </c>
      <c r="B81" t="str">
        <f t="shared" ca="1" si="20"/>
        <v/>
      </c>
      <c r="C81" t="str">
        <f t="shared" si="25"/>
        <v/>
      </c>
      <c r="D81" t="str">
        <f t="shared" si="26"/>
        <v>一般</v>
      </c>
      <c r="E81" t="s">
        <v>65</v>
      </c>
      <c r="F81" t="str" cm="1">
        <f t="array" aca="1" ref="F81" ca="1">INDIRECT("Y"&amp;ROW(X46))&amp;""</f>
        <v/>
      </c>
      <c r="G81" t="str" cm="1">
        <f t="array" aca="1" ref="G81" ca="1">INDIRECT("Z"&amp;ROW(X46))&amp;""</f>
        <v/>
      </c>
      <c r="H81" t="str" cm="1">
        <f t="array" aca="1" ref="H81" ca="1">INDIRECT("AK"&amp;ROW(X46))&amp;""</f>
        <v/>
      </c>
      <c r="I81" t="str" cm="1">
        <f t="array" aca="1" ref="I81" ca="1">INDIRECT("AB"&amp;ROW(X46))&amp;""</f>
        <v/>
      </c>
      <c r="J81" t="str" cm="1">
        <f t="array" aca="1" ref="J81" ca="1">INDIRECT("AD"&amp;ROW(X46))&amp;""</f>
        <v/>
      </c>
      <c r="K81" t="str" cm="1">
        <f t="array" aca="1" ref="K81" ca="1">INDIRECT("AG"&amp;ROW(AG46))&amp;""</f>
        <v/>
      </c>
      <c r="L81" t="str" cm="1">
        <f t="array" aca="1" ref="L81" ca="1">INDIRECT("AH"&amp;ROW(AH46))&amp;""</f>
        <v/>
      </c>
      <c r="W81" s="2" t="s">
        <v>85</v>
      </c>
      <c r="X81" s="28">
        <v>16</v>
      </c>
      <c r="Y81" s="72"/>
      <c r="Z81" s="75"/>
      <c r="AA81" s="75"/>
      <c r="AB81" s="69"/>
      <c r="AC81" s="70"/>
      <c r="AD81" s="77"/>
      <c r="AE81" s="91"/>
      <c r="AF81" s="92"/>
      <c r="AG81" s="93"/>
      <c r="AH81" s="92"/>
      <c r="AI81" s="91"/>
      <c r="AJ81" s="92"/>
      <c r="AK81" s="59" t="str">
        <f ca="1">ASC(PHONETIC(INDIRECT("AA"&amp;81)))</f>
        <v/>
      </c>
      <c r="AL81" s="9"/>
      <c r="AM81" s="9"/>
      <c r="AN81" s="9" t="str" cm="1">
        <f t="array" aca="1" ref="AN81" ca="1">IF(AND(INDIRECT("AB"&amp;81)&gt;=1,INDIRECT("AB"&amp;81)&lt;5),MAX($AN$66:AN80)+1,"")</f>
        <v/>
      </c>
      <c r="AO81" s="9" t="str" cm="1">
        <f t="array" aca="1" ref="AO81" ca="1">IF(INDIRECT("AB"&amp;81)&gt;4,MAX($AO$66:AO80)+1,"")</f>
        <v/>
      </c>
      <c r="AP81" s="9" t="str" cm="1">
        <f t="array" aca="1" ref="AP81" ca="1">IF(AND(INDIRECT("AB"&amp;81)&gt;4),MAX($AP$11:AP80)+1,"")</f>
        <v/>
      </c>
      <c r="AQ81" s="9"/>
      <c r="AR81" s="9" t="str" cm="1">
        <f t="array" aca="1" ref="AR81" ca="1">IF(AND(INDIRECT("AB"&amp;81)&gt;=1,INDIRECT("AB"&amp;81)&lt;3),MAX($AR$66:AR80)+1,"")</f>
        <v/>
      </c>
      <c r="AS81" s="9" t="str" cm="1">
        <f t="array" aca="1" ref="AS81" ca="1">IF(INDIRECT("Z"&amp;ROW(AS81))&lt;&gt;"",MAX($AS$66:AS80)+1,"")</f>
        <v/>
      </c>
      <c r="AT81" s="9" t="str" cm="1">
        <f t="array" aca="1" ref="AT81" ca="1">INDIRECT("Y"&amp;81)&amp;INDIRECT("Z"&amp;81)&amp;""</f>
        <v/>
      </c>
      <c r="AU81" s="8">
        <v>80</v>
      </c>
      <c r="AV81" s="9" t="str">
        <f t="shared" ca="1" si="21"/>
        <v/>
      </c>
      <c r="AW81" s="9" t="str">
        <f t="shared" ca="1" si="22"/>
        <v/>
      </c>
      <c r="AX81" s="9" t="str">
        <f t="shared" ca="1" si="23"/>
        <v/>
      </c>
      <c r="AY81" s="9" t="str">
        <f t="shared" ca="1" si="24"/>
        <v/>
      </c>
      <c r="AZ81" s="9" t="str">
        <f t="shared" ca="1" si="27"/>
        <v/>
      </c>
      <c r="BA81" s="9" t="str">
        <f t="shared" ca="1" si="28"/>
        <v/>
      </c>
      <c r="BB81" s="9" t="str">
        <f t="shared" ca="1" si="29"/>
        <v/>
      </c>
      <c r="BL81" s="9" t="str">
        <f t="shared" si="30"/>
        <v/>
      </c>
    </row>
    <row r="82" spans="1:64" ht="24" customHeight="1" x14ac:dyDescent="0.15">
      <c r="A82" s="2" t="s">
        <v>86</v>
      </c>
      <c r="B82" t="str">
        <f t="shared" ca="1" si="20"/>
        <v/>
      </c>
      <c r="C82" t="str">
        <f t="shared" si="25"/>
        <v/>
      </c>
      <c r="D82" t="str">
        <f t="shared" si="26"/>
        <v>一般</v>
      </c>
      <c r="E82" t="s">
        <v>65</v>
      </c>
      <c r="F82" t="str" cm="1">
        <f t="array" aca="1" ref="F82" ca="1">INDIRECT("Y"&amp;ROW(X47))&amp;""</f>
        <v/>
      </c>
      <c r="G82" t="str" cm="1">
        <f t="array" aca="1" ref="G82" ca="1">INDIRECT("Z"&amp;ROW(X47))&amp;""</f>
        <v/>
      </c>
      <c r="H82" t="str" cm="1">
        <f t="array" aca="1" ref="H82" ca="1">INDIRECT("AK"&amp;ROW(X47))&amp;""</f>
        <v/>
      </c>
      <c r="I82" t="str" cm="1">
        <f t="array" aca="1" ref="I82" ca="1">INDIRECT("AB"&amp;ROW(X47))&amp;""</f>
        <v/>
      </c>
      <c r="J82" t="str" cm="1">
        <f t="array" aca="1" ref="J82" ca="1">INDIRECT("AD"&amp;ROW(X47))&amp;""</f>
        <v/>
      </c>
      <c r="K82" t="str" cm="1">
        <f t="array" aca="1" ref="K82" ca="1">INDIRECT("AG"&amp;ROW(AG47))&amp;""</f>
        <v/>
      </c>
      <c r="L82" t="str" cm="1">
        <f t="array" aca="1" ref="L82" ca="1">INDIRECT("AH"&amp;ROW(AH47))&amp;""</f>
        <v/>
      </c>
      <c r="W82" s="2" t="s">
        <v>86</v>
      </c>
      <c r="X82" s="28">
        <v>17</v>
      </c>
      <c r="Y82" s="72"/>
      <c r="Z82" s="75"/>
      <c r="AA82" s="75"/>
      <c r="AB82" s="69"/>
      <c r="AC82" s="70"/>
      <c r="AD82" s="77"/>
      <c r="AE82" s="91"/>
      <c r="AF82" s="92"/>
      <c r="AG82" s="93"/>
      <c r="AH82" s="92"/>
      <c r="AI82" s="91"/>
      <c r="AJ82" s="92"/>
      <c r="AK82" s="59" t="str">
        <f ca="1">ASC(PHONETIC(INDIRECT("AA"&amp;82)))</f>
        <v/>
      </c>
      <c r="AL82" s="9"/>
      <c r="AM82" s="9"/>
      <c r="AN82" s="9" t="str" cm="1">
        <f t="array" aca="1" ref="AN82" ca="1">IF(AND(INDIRECT("AB"&amp;82)&gt;=1,INDIRECT("AB"&amp;82)&lt;5),MAX($AN$66:AN81)+1,"")</f>
        <v/>
      </c>
      <c r="AO82" s="9" t="str" cm="1">
        <f t="array" aca="1" ref="AO82" ca="1">IF(INDIRECT("AB"&amp;82)&gt;4,MAX($AO$66:AO81)+1,"")</f>
        <v/>
      </c>
      <c r="AP82" s="9" t="str" cm="1">
        <f t="array" aca="1" ref="AP82" ca="1">IF(AND(INDIRECT("AB"&amp;82)&gt;4),MAX($AP$11:AP81)+1,"")</f>
        <v/>
      </c>
      <c r="AQ82" s="9"/>
      <c r="AR82" s="9" t="str" cm="1">
        <f t="array" aca="1" ref="AR82" ca="1">IF(AND(INDIRECT("AB"&amp;82)&gt;=1,INDIRECT("AB"&amp;82)&lt;3),MAX($AR$66:AR81)+1,"")</f>
        <v/>
      </c>
      <c r="AS82" s="9" t="str" cm="1">
        <f t="array" aca="1" ref="AS82" ca="1">IF(INDIRECT("Z"&amp;ROW(AS82))&lt;&gt;"",MAX($AS$66:AS81)+1,"")</f>
        <v/>
      </c>
      <c r="AT82" s="9" t="str" cm="1">
        <f t="array" aca="1" ref="AT82" ca="1">INDIRECT("Y"&amp;82)&amp;INDIRECT("Z"&amp;82)&amp;""</f>
        <v/>
      </c>
      <c r="AU82" s="8">
        <v>81</v>
      </c>
      <c r="AV82" s="9" t="str">
        <f t="shared" ca="1" si="21"/>
        <v/>
      </c>
      <c r="AW82" s="9" t="str">
        <f t="shared" ca="1" si="22"/>
        <v/>
      </c>
      <c r="AX82" s="9" t="str">
        <f t="shared" ca="1" si="23"/>
        <v/>
      </c>
      <c r="AY82" s="9" t="str">
        <f t="shared" ca="1" si="24"/>
        <v/>
      </c>
      <c r="AZ82" s="9" t="str">
        <f t="shared" ca="1" si="27"/>
        <v/>
      </c>
      <c r="BA82" s="9" t="str">
        <f t="shared" ca="1" si="28"/>
        <v/>
      </c>
      <c r="BB82" s="9" t="str">
        <f t="shared" ca="1" si="29"/>
        <v/>
      </c>
      <c r="BL82" s="9" t="str">
        <f t="shared" si="30"/>
        <v/>
      </c>
    </row>
    <row r="83" spans="1:64" ht="24" customHeight="1" x14ac:dyDescent="0.15">
      <c r="A83" s="2" t="s">
        <v>85</v>
      </c>
      <c r="B83" t="str">
        <f t="shared" ca="1" si="20"/>
        <v/>
      </c>
      <c r="C83" t="str">
        <f t="shared" si="25"/>
        <v/>
      </c>
      <c r="D83" t="str">
        <f t="shared" si="26"/>
        <v>一般</v>
      </c>
      <c r="E83" t="s">
        <v>65</v>
      </c>
      <c r="F83" t="str" cm="1">
        <f t="array" aca="1" ref="F83" ca="1">INDIRECT("Y"&amp;ROW(X48))&amp;""</f>
        <v/>
      </c>
      <c r="G83" t="str" cm="1">
        <f t="array" aca="1" ref="G83" ca="1">INDIRECT("Z"&amp;ROW(X48))&amp;""</f>
        <v/>
      </c>
      <c r="H83" t="str" cm="1">
        <f t="array" aca="1" ref="H83" ca="1">INDIRECT("AK"&amp;ROW(X48))&amp;""</f>
        <v/>
      </c>
      <c r="I83" t="str" cm="1">
        <f t="array" aca="1" ref="I83" ca="1">INDIRECT("AB"&amp;ROW(X48))&amp;""</f>
        <v/>
      </c>
      <c r="J83" t="str" cm="1">
        <f t="array" aca="1" ref="J83" ca="1">INDIRECT("AD"&amp;ROW(X48))&amp;""</f>
        <v/>
      </c>
      <c r="K83" t="str" cm="1">
        <f t="array" aca="1" ref="K83" ca="1">INDIRECT("AG"&amp;ROW(AG48))&amp;""</f>
        <v/>
      </c>
      <c r="L83" t="str" cm="1">
        <f t="array" aca="1" ref="L83" ca="1">INDIRECT("AH"&amp;ROW(AH48))&amp;""</f>
        <v/>
      </c>
      <c r="W83" s="2" t="s">
        <v>85</v>
      </c>
      <c r="X83" s="28">
        <v>18</v>
      </c>
      <c r="Y83" s="72"/>
      <c r="Z83" s="75"/>
      <c r="AA83" s="75"/>
      <c r="AB83" s="69"/>
      <c r="AC83" s="70"/>
      <c r="AD83" s="77"/>
      <c r="AE83" s="91"/>
      <c r="AF83" s="92"/>
      <c r="AG83" s="93"/>
      <c r="AH83" s="92"/>
      <c r="AI83" s="91"/>
      <c r="AJ83" s="92"/>
      <c r="AK83" s="59" t="str">
        <f ca="1">ASC(PHONETIC(INDIRECT("AA"&amp;83)))</f>
        <v/>
      </c>
      <c r="AL83" s="9"/>
      <c r="AM83" s="9"/>
      <c r="AN83" s="9" t="str" cm="1">
        <f t="array" aca="1" ref="AN83" ca="1">IF(AND(INDIRECT("AB"&amp;83)&gt;=1,INDIRECT("AB"&amp;83)&lt;5),MAX($AN$66:AN82)+1,"")</f>
        <v/>
      </c>
      <c r="AO83" s="9" t="str" cm="1">
        <f t="array" aca="1" ref="AO83" ca="1">IF(INDIRECT("AB"&amp;83)&gt;4,MAX($AO$66:AO82)+1,"")</f>
        <v/>
      </c>
      <c r="AP83" s="9" t="str" cm="1">
        <f t="array" aca="1" ref="AP83" ca="1">IF(AND(INDIRECT("AB"&amp;83)&gt;4),MAX($AP$11:AP82)+1,"")</f>
        <v/>
      </c>
      <c r="AQ83" s="9"/>
      <c r="AR83" s="9" t="str" cm="1">
        <f t="array" aca="1" ref="AR83" ca="1">IF(AND(INDIRECT("AB"&amp;83)&gt;=1,INDIRECT("AB"&amp;83)&lt;3),MAX($AR$66:AR82)+1,"")</f>
        <v/>
      </c>
      <c r="AS83" s="9" t="str" cm="1">
        <f t="array" aca="1" ref="AS83" ca="1">IF(INDIRECT("Z"&amp;ROW(AS83))&lt;&gt;"",MAX($AS$66:AS82)+1,"")</f>
        <v/>
      </c>
      <c r="AT83" s="9" t="str" cm="1">
        <f t="array" aca="1" ref="AT83" ca="1">INDIRECT("Y"&amp;83)&amp;INDIRECT("Z"&amp;83)&amp;""</f>
        <v/>
      </c>
      <c r="AU83" s="8">
        <v>82</v>
      </c>
      <c r="AV83" s="9" t="str">
        <f t="shared" ca="1" si="21"/>
        <v/>
      </c>
      <c r="AW83" s="9" t="str">
        <f t="shared" ca="1" si="22"/>
        <v/>
      </c>
      <c r="AX83" s="9" t="str">
        <f t="shared" ca="1" si="23"/>
        <v/>
      </c>
      <c r="AY83" s="9" t="str">
        <f t="shared" ca="1" si="24"/>
        <v/>
      </c>
      <c r="AZ83" s="9" t="str">
        <f t="shared" ca="1" si="27"/>
        <v/>
      </c>
      <c r="BA83" s="9" t="str">
        <f t="shared" ca="1" si="28"/>
        <v/>
      </c>
      <c r="BB83" s="9" t="str">
        <f t="shared" ca="1" si="29"/>
        <v/>
      </c>
      <c r="BL83" s="9" t="str">
        <f t="shared" si="30"/>
        <v/>
      </c>
    </row>
    <row r="84" spans="1:64" ht="24" customHeight="1" x14ac:dyDescent="0.15">
      <c r="A84" s="2" t="s">
        <v>86</v>
      </c>
      <c r="B84" t="str">
        <f t="shared" ca="1" si="20"/>
        <v/>
      </c>
      <c r="C84" t="str">
        <f t="shared" si="25"/>
        <v/>
      </c>
      <c r="D84" t="str">
        <f t="shared" si="26"/>
        <v>一般</v>
      </c>
      <c r="E84" t="s">
        <v>65</v>
      </c>
      <c r="F84" t="str" cm="1">
        <f t="array" aca="1" ref="F84" ca="1">INDIRECT("Y"&amp;ROW(X49))&amp;""</f>
        <v/>
      </c>
      <c r="G84" t="str" cm="1">
        <f t="array" aca="1" ref="G84" ca="1">INDIRECT("Z"&amp;ROW(X49))&amp;""</f>
        <v/>
      </c>
      <c r="H84" t="str" cm="1">
        <f t="array" aca="1" ref="H84" ca="1">INDIRECT("AK"&amp;ROW(X49))&amp;""</f>
        <v/>
      </c>
      <c r="I84" t="str" cm="1">
        <f t="array" aca="1" ref="I84" ca="1">INDIRECT("AB"&amp;ROW(X49))&amp;""</f>
        <v/>
      </c>
      <c r="J84" t="str" cm="1">
        <f t="array" aca="1" ref="J84" ca="1">INDIRECT("AD"&amp;ROW(X49))&amp;""</f>
        <v/>
      </c>
      <c r="K84" t="str" cm="1">
        <f t="array" aca="1" ref="K84" ca="1">INDIRECT("AG"&amp;ROW(AG49))&amp;""</f>
        <v/>
      </c>
      <c r="L84" t="str" cm="1">
        <f t="array" aca="1" ref="L84" ca="1">INDIRECT("AH"&amp;ROW(AH49))&amp;""</f>
        <v/>
      </c>
      <c r="W84" s="2" t="s">
        <v>86</v>
      </c>
      <c r="X84" s="28">
        <v>19</v>
      </c>
      <c r="Y84" s="72"/>
      <c r="Z84" s="75"/>
      <c r="AA84" s="75"/>
      <c r="AB84" s="69"/>
      <c r="AC84" s="70"/>
      <c r="AD84" s="77"/>
      <c r="AE84" s="91"/>
      <c r="AF84" s="92"/>
      <c r="AG84" s="93"/>
      <c r="AH84" s="92"/>
      <c r="AI84" s="91"/>
      <c r="AJ84" s="92"/>
      <c r="AK84" s="59" t="str">
        <f ca="1">ASC(PHONETIC(INDIRECT("AA"&amp;84)))</f>
        <v/>
      </c>
      <c r="AL84" s="9"/>
      <c r="AM84" s="9"/>
      <c r="AN84" s="9" t="str" cm="1">
        <f t="array" aca="1" ref="AN84" ca="1">IF(AND(INDIRECT("AB"&amp;84)&gt;=1,INDIRECT("AB"&amp;84)&lt;5),MAX($AN$66:AN83)+1,"")</f>
        <v/>
      </c>
      <c r="AO84" s="9" t="str" cm="1">
        <f t="array" aca="1" ref="AO84" ca="1">IF(INDIRECT("AB"&amp;84)&gt;4,MAX($AO$66:AO83)+1,"")</f>
        <v/>
      </c>
      <c r="AP84" s="9" t="str" cm="1">
        <f t="array" aca="1" ref="AP84" ca="1">IF(AND(INDIRECT("AB"&amp;84)&gt;4),MAX($AP$11:AP83)+1,"")</f>
        <v/>
      </c>
      <c r="AQ84" s="9"/>
      <c r="AR84" s="9" t="str" cm="1">
        <f t="array" aca="1" ref="AR84" ca="1">IF(AND(INDIRECT("AB"&amp;84)&gt;=1,INDIRECT("AB"&amp;84)&lt;3),MAX($AR$66:AR83)+1,"")</f>
        <v/>
      </c>
      <c r="AS84" s="9" t="str" cm="1">
        <f t="array" aca="1" ref="AS84" ca="1">IF(INDIRECT("Z"&amp;ROW(AS84))&lt;&gt;"",MAX($AS$66:AS83)+1,"")</f>
        <v/>
      </c>
      <c r="AT84" s="9" t="str" cm="1">
        <f t="array" aca="1" ref="AT84" ca="1">INDIRECT("Y"&amp;84)&amp;INDIRECT("Z"&amp;84)&amp;""</f>
        <v/>
      </c>
      <c r="AU84" s="8">
        <v>83</v>
      </c>
      <c r="AV84" s="9" t="str">
        <f t="shared" ca="1" si="21"/>
        <v/>
      </c>
      <c r="AW84" s="9" t="str">
        <f t="shared" ca="1" si="22"/>
        <v/>
      </c>
      <c r="AX84" s="9" t="str">
        <f t="shared" ca="1" si="23"/>
        <v/>
      </c>
      <c r="AY84" s="9" t="str">
        <f t="shared" ca="1" si="24"/>
        <v/>
      </c>
      <c r="AZ84" s="9" t="str">
        <f t="shared" ca="1" si="27"/>
        <v/>
      </c>
      <c r="BA84" s="9" t="str">
        <f t="shared" ca="1" si="28"/>
        <v/>
      </c>
      <c r="BB84" s="9" t="str">
        <f t="shared" ca="1" si="29"/>
        <v/>
      </c>
      <c r="BL84" s="9" t="str">
        <f t="shared" si="30"/>
        <v/>
      </c>
    </row>
    <row r="85" spans="1:64" ht="24" customHeight="1" x14ac:dyDescent="0.15">
      <c r="A85" s="2" t="s">
        <v>85</v>
      </c>
      <c r="B85" t="str">
        <f t="shared" ca="1" si="20"/>
        <v/>
      </c>
      <c r="C85" t="str">
        <f t="shared" si="25"/>
        <v/>
      </c>
      <c r="D85" t="str">
        <f t="shared" si="26"/>
        <v>一般</v>
      </c>
      <c r="E85" t="s">
        <v>65</v>
      </c>
      <c r="F85" t="str" cm="1">
        <f t="array" aca="1" ref="F85" ca="1">INDIRECT("Y"&amp;ROW(X50))&amp;""</f>
        <v/>
      </c>
      <c r="G85" t="str" cm="1">
        <f t="array" aca="1" ref="G85" ca="1">INDIRECT("Z"&amp;ROW(X50))&amp;""</f>
        <v/>
      </c>
      <c r="H85" t="str" cm="1">
        <f t="array" aca="1" ref="H85" ca="1">INDIRECT("AK"&amp;ROW(X50))&amp;""</f>
        <v/>
      </c>
      <c r="I85" t="str" cm="1">
        <f t="array" aca="1" ref="I85" ca="1">INDIRECT("AB"&amp;ROW(X50))&amp;""</f>
        <v/>
      </c>
      <c r="J85" t="str" cm="1">
        <f t="array" aca="1" ref="J85" ca="1">INDIRECT("AD"&amp;ROW(X50))&amp;""</f>
        <v/>
      </c>
      <c r="K85" t="str" cm="1">
        <f t="array" aca="1" ref="K85" ca="1">INDIRECT("AG"&amp;ROW(AG50))&amp;""</f>
        <v/>
      </c>
      <c r="L85" t="str" cm="1">
        <f t="array" aca="1" ref="L85" ca="1">INDIRECT("AH"&amp;ROW(AH50))&amp;""</f>
        <v/>
      </c>
      <c r="W85" s="2" t="s">
        <v>85</v>
      </c>
      <c r="X85" s="28">
        <v>20</v>
      </c>
      <c r="Y85" s="72"/>
      <c r="Z85" s="75"/>
      <c r="AA85" s="75"/>
      <c r="AB85" s="69"/>
      <c r="AC85" s="70"/>
      <c r="AD85" s="77"/>
      <c r="AE85" s="91"/>
      <c r="AF85" s="92"/>
      <c r="AG85" s="93"/>
      <c r="AH85" s="92"/>
      <c r="AI85" s="91"/>
      <c r="AJ85" s="92"/>
      <c r="AK85" s="59" t="str">
        <f ca="1">ASC(PHONETIC(INDIRECT("AA"&amp;85)))</f>
        <v/>
      </c>
      <c r="AL85" s="9"/>
      <c r="AM85" s="9"/>
      <c r="AN85" s="9" t="str" cm="1">
        <f t="array" aca="1" ref="AN85" ca="1">IF(AND(INDIRECT("AB"&amp;85)&gt;=1,INDIRECT("AB"&amp;85)&lt;5),MAX($AN$66:AN84)+1,"")</f>
        <v/>
      </c>
      <c r="AO85" s="9" t="str" cm="1">
        <f t="array" aca="1" ref="AO85" ca="1">IF(INDIRECT("AB"&amp;85)&gt;4,MAX($AO$66:AO84)+1,"")</f>
        <v/>
      </c>
      <c r="AP85" s="9" t="str" cm="1">
        <f t="array" aca="1" ref="AP85" ca="1">IF(AND(INDIRECT("AB"&amp;85)&gt;4),MAX($AP$11:AP84)+1,"")</f>
        <v/>
      </c>
      <c r="AQ85" s="9"/>
      <c r="AR85" s="9" t="str" cm="1">
        <f t="array" aca="1" ref="AR85" ca="1">IF(AND(INDIRECT("AB"&amp;85)&gt;=1,INDIRECT("AB"&amp;85)&lt;3),MAX($AR$66:AR84)+1,"")</f>
        <v/>
      </c>
      <c r="AS85" s="9" t="str" cm="1">
        <f t="array" aca="1" ref="AS85" ca="1">IF(INDIRECT("Z"&amp;ROW(AS85))&lt;&gt;"",MAX($AS$66:AS84)+1,"")</f>
        <v/>
      </c>
      <c r="AT85" s="9" t="str" cm="1">
        <f t="array" aca="1" ref="AT85" ca="1">INDIRECT("Y"&amp;85)&amp;INDIRECT("Z"&amp;85)&amp;""</f>
        <v/>
      </c>
      <c r="AU85" s="8">
        <v>84</v>
      </c>
      <c r="AV85" s="9" t="str">
        <f t="shared" ca="1" si="21"/>
        <v/>
      </c>
      <c r="AW85" s="9" t="str">
        <f t="shared" ca="1" si="22"/>
        <v/>
      </c>
      <c r="AX85" s="9" t="str">
        <f t="shared" ca="1" si="23"/>
        <v/>
      </c>
      <c r="AY85" s="9" t="str">
        <f t="shared" ca="1" si="24"/>
        <v/>
      </c>
      <c r="AZ85" s="9" t="str">
        <f t="shared" ca="1" si="27"/>
        <v/>
      </c>
      <c r="BA85" s="9" t="str">
        <f t="shared" ca="1" si="28"/>
        <v/>
      </c>
      <c r="BB85" s="9" t="str">
        <f t="shared" ca="1" si="29"/>
        <v/>
      </c>
      <c r="BL85" s="9" t="str">
        <f t="shared" si="30"/>
        <v/>
      </c>
    </row>
    <row r="86" spans="1:64" ht="24" customHeight="1" x14ac:dyDescent="0.15">
      <c r="A86" s="2" t="s">
        <v>86</v>
      </c>
      <c r="B86" t="str">
        <f t="shared" ca="1" si="20"/>
        <v/>
      </c>
      <c r="C86" t="str">
        <f t="shared" si="25"/>
        <v/>
      </c>
      <c r="D86" t="str">
        <f t="shared" si="26"/>
        <v>一般</v>
      </c>
      <c r="E86" t="s">
        <v>65</v>
      </c>
      <c r="F86" t="str" cm="1">
        <f t="array" aca="1" ref="F86" ca="1">INDIRECT("Y"&amp;ROW(X51))&amp;""</f>
        <v/>
      </c>
      <c r="G86" t="str" cm="1">
        <f t="array" aca="1" ref="G86" ca="1">INDIRECT("Z"&amp;ROW(X51))&amp;""</f>
        <v/>
      </c>
      <c r="H86" t="str" cm="1">
        <f t="array" aca="1" ref="H86" ca="1">INDIRECT("AK"&amp;ROW(X51))&amp;""</f>
        <v/>
      </c>
      <c r="I86" t="str" cm="1">
        <f t="array" aca="1" ref="I86" ca="1">INDIRECT("AB"&amp;ROW(X51))&amp;""</f>
        <v/>
      </c>
      <c r="J86" t="str" cm="1">
        <f t="array" aca="1" ref="J86" ca="1">INDIRECT("AD"&amp;ROW(X51))&amp;""</f>
        <v/>
      </c>
      <c r="K86" t="str" cm="1">
        <f t="array" aca="1" ref="K86" ca="1">INDIRECT("AG"&amp;ROW(AG51))&amp;""</f>
        <v/>
      </c>
      <c r="L86" t="str" cm="1">
        <f t="array" aca="1" ref="L86" ca="1">INDIRECT("AH"&amp;ROW(AH51))&amp;""</f>
        <v/>
      </c>
      <c r="W86" s="2" t="s">
        <v>86</v>
      </c>
      <c r="X86" s="28">
        <v>21</v>
      </c>
      <c r="Y86" s="72"/>
      <c r="Z86" s="75"/>
      <c r="AA86" s="75"/>
      <c r="AB86" s="69"/>
      <c r="AC86" s="70"/>
      <c r="AD86" s="77"/>
      <c r="AE86" s="91"/>
      <c r="AF86" s="92"/>
      <c r="AG86" s="93"/>
      <c r="AH86" s="92"/>
      <c r="AI86" s="91"/>
      <c r="AJ86" s="92"/>
      <c r="AK86" s="59" t="str">
        <f ca="1">ASC(PHONETIC(INDIRECT("AA"&amp;86)))</f>
        <v/>
      </c>
      <c r="AL86" s="9"/>
      <c r="AM86" s="9"/>
      <c r="AN86" s="9" t="str" cm="1">
        <f t="array" aca="1" ref="AN86" ca="1">IF(AND(INDIRECT("AB"&amp;86)&gt;=1,INDIRECT("AB"&amp;86)&lt;5),MAX($AN$66:AN85)+1,"")</f>
        <v/>
      </c>
      <c r="AO86" s="9" t="str" cm="1">
        <f t="array" aca="1" ref="AO86" ca="1">IF(INDIRECT("AB"&amp;86)&gt;4,MAX($AO$66:AO85)+1,"")</f>
        <v/>
      </c>
      <c r="AP86" s="9" t="str" cm="1">
        <f t="array" aca="1" ref="AP86" ca="1">IF(AND(INDIRECT("AB"&amp;86)&gt;4),MAX($AP$11:AP85)+1,"")</f>
        <v/>
      </c>
      <c r="AQ86" s="9"/>
      <c r="AR86" s="9" t="str" cm="1">
        <f t="array" aca="1" ref="AR86" ca="1">IF(AND(INDIRECT("AB"&amp;86)&gt;=1,INDIRECT("AB"&amp;86)&lt;3),MAX($AR$66:AR85)+1,"")</f>
        <v/>
      </c>
      <c r="AS86" s="9" t="str" cm="1">
        <f t="array" aca="1" ref="AS86" ca="1">IF(INDIRECT("Z"&amp;ROW(AS86))&lt;&gt;"",MAX($AS$66:AS85)+1,"")</f>
        <v/>
      </c>
      <c r="AT86" s="9" t="str" cm="1">
        <f t="array" aca="1" ref="AT86" ca="1">INDIRECT("Y"&amp;86)&amp;INDIRECT("Z"&amp;86)&amp;""</f>
        <v/>
      </c>
      <c r="AU86" s="8">
        <v>85</v>
      </c>
      <c r="AV86" s="9" t="str">
        <f t="shared" ca="1" si="21"/>
        <v/>
      </c>
      <c r="AW86" s="9" t="str">
        <f t="shared" ca="1" si="22"/>
        <v/>
      </c>
      <c r="AX86" s="9" t="str">
        <f t="shared" ca="1" si="23"/>
        <v/>
      </c>
      <c r="AY86" s="9" t="str">
        <f t="shared" ca="1" si="24"/>
        <v/>
      </c>
      <c r="AZ86" s="9" t="str">
        <f t="shared" ca="1" si="27"/>
        <v/>
      </c>
      <c r="BA86" s="9" t="str">
        <f t="shared" ca="1" si="28"/>
        <v/>
      </c>
      <c r="BB86" s="9" t="str">
        <f t="shared" ca="1" si="29"/>
        <v/>
      </c>
      <c r="BL86" s="9" t="str">
        <f t="shared" si="30"/>
        <v/>
      </c>
    </row>
    <row r="87" spans="1:64" ht="24" customHeight="1" x14ac:dyDescent="0.15">
      <c r="A87" s="2" t="s">
        <v>85</v>
      </c>
      <c r="B87" t="str">
        <f t="shared" ca="1" si="20"/>
        <v/>
      </c>
      <c r="C87" t="str">
        <f t="shared" si="25"/>
        <v/>
      </c>
      <c r="D87" t="str">
        <f t="shared" si="26"/>
        <v>一般</v>
      </c>
      <c r="E87" t="s">
        <v>65</v>
      </c>
      <c r="F87" t="str" cm="1">
        <f t="array" aca="1" ref="F87" ca="1">INDIRECT("Y"&amp;ROW(X52))&amp;""</f>
        <v/>
      </c>
      <c r="G87" t="str" cm="1">
        <f t="array" aca="1" ref="G87" ca="1">INDIRECT("Z"&amp;ROW(X52))&amp;""</f>
        <v/>
      </c>
      <c r="H87" t="str" cm="1">
        <f t="array" aca="1" ref="H87" ca="1">INDIRECT("AK"&amp;ROW(X52))&amp;""</f>
        <v/>
      </c>
      <c r="I87" t="str" cm="1">
        <f t="array" aca="1" ref="I87" ca="1">INDIRECT("AB"&amp;ROW(X52))&amp;""</f>
        <v/>
      </c>
      <c r="J87" t="str" cm="1">
        <f t="array" aca="1" ref="J87" ca="1">INDIRECT("AD"&amp;ROW(X52))&amp;""</f>
        <v/>
      </c>
      <c r="K87" t="str" cm="1">
        <f t="array" aca="1" ref="K87" ca="1">INDIRECT("AG"&amp;ROW(AG52))&amp;""</f>
        <v/>
      </c>
      <c r="L87" t="str" cm="1">
        <f t="array" aca="1" ref="L87" ca="1">INDIRECT("AH"&amp;ROW(AH52))&amp;""</f>
        <v/>
      </c>
      <c r="W87" s="2" t="s">
        <v>85</v>
      </c>
      <c r="X87" s="28">
        <v>22</v>
      </c>
      <c r="Y87" s="72"/>
      <c r="Z87" s="75"/>
      <c r="AA87" s="75"/>
      <c r="AB87" s="69"/>
      <c r="AC87" s="70"/>
      <c r="AD87" s="77"/>
      <c r="AE87" s="91"/>
      <c r="AF87" s="92"/>
      <c r="AG87" s="93"/>
      <c r="AH87" s="92"/>
      <c r="AI87" s="91"/>
      <c r="AJ87" s="92"/>
      <c r="AK87" s="59" t="str">
        <f ca="1">ASC(PHONETIC(INDIRECT("AA"&amp;87)))</f>
        <v/>
      </c>
      <c r="AL87" s="9"/>
      <c r="AM87" s="9"/>
      <c r="AN87" s="9" t="str" cm="1">
        <f t="array" aca="1" ref="AN87" ca="1">IF(AND(INDIRECT("AB"&amp;87)&gt;=1,INDIRECT("AB"&amp;87)&lt;5),MAX($AN$66:AN86)+1,"")</f>
        <v/>
      </c>
      <c r="AO87" s="9" t="str" cm="1">
        <f t="array" aca="1" ref="AO87" ca="1">IF(INDIRECT("AB"&amp;87)&gt;4,MAX($AO$66:AO86)+1,"")</f>
        <v/>
      </c>
      <c r="AP87" s="9" t="str" cm="1">
        <f t="array" aca="1" ref="AP87" ca="1">IF(AND(INDIRECT("AB"&amp;87)&gt;4),MAX($AP$11:AP86)+1,"")</f>
        <v/>
      </c>
      <c r="AQ87" s="9"/>
      <c r="AR87" s="9" t="str" cm="1">
        <f t="array" aca="1" ref="AR87" ca="1">IF(AND(INDIRECT("AB"&amp;87)&gt;=1,INDIRECT("AB"&amp;87)&lt;3),MAX($AR$66:AR86)+1,"")</f>
        <v/>
      </c>
      <c r="AS87" s="9" t="str" cm="1">
        <f t="array" aca="1" ref="AS87" ca="1">IF(INDIRECT("Z"&amp;ROW(AS87))&lt;&gt;"",MAX($AS$66:AS86)+1,"")</f>
        <v/>
      </c>
      <c r="AT87" s="9" t="str" cm="1">
        <f t="array" aca="1" ref="AT87" ca="1">INDIRECT("Y"&amp;87)&amp;INDIRECT("Z"&amp;87)&amp;""</f>
        <v/>
      </c>
      <c r="AU87" s="8">
        <v>86</v>
      </c>
      <c r="AV87" s="9" t="str">
        <f t="shared" ca="1" si="21"/>
        <v/>
      </c>
      <c r="AW87" s="9" t="str">
        <f t="shared" ca="1" si="22"/>
        <v/>
      </c>
      <c r="AX87" s="9" t="str">
        <f t="shared" ca="1" si="23"/>
        <v/>
      </c>
      <c r="AY87" s="9" t="str">
        <f t="shared" ca="1" si="24"/>
        <v/>
      </c>
      <c r="AZ87" s="9" t="str">
        <f t="shared" ca="1" si="27"/>
        <v/>
      </c>
      <c r="BA87" s="9" t="str">
        <f t="shared" ca="1" si="28"/>
        <v/>
      </c>
      <c r="BB87" s="9" t="str">
        <f t="shared" ca="1" si="29"/>
        <v/>
      </c>
      <c r="BL87" s="9" t="str">
        <f t="shared" si="30"/>
        <v/>
      </c>
    </row>
    <row r="88" spans="1:64" ht="24" customHeight="1" x14ac:dyDescent="0.15">
      <c r="A88" s="2" t="s">
        <v>86</v>
      </c>
      <c r="B88" t="str">
        <f t="shared" ca="1" si="20"/>
        <v/>
      </c>
      <c r="C88" t="str">
        <f t="shared" si="25"/>
        <v/>
      </c>
      <c r="D88" t="str">
        <f t="shared" si="26"/>
        <v>一般</v>
      </c>
      <c r="E88" t="s">
        <v>65</v>
      </c>
      <c r="F88" t="str" cm="1">
        <f t="array" aca="1" ref="F88" ca="1">INDIRECT("Y"&amp;ROW(X53))&amp;""</f>
        <v/>
      </c>
      <c r="G88" t="str" cm="1">
        <f t="array" aca="1" ref="G88" ca="1">INDIRECT("Z"&amp;ROW(X53))&amp;""</f>
        <v/>
      </c>
      <c r="H88" t="str" cm="1">
        <f t="array" aca="1" ref="H88" ca="1">INDIRECT("AK"&amp;ROW(X53))&amp;""</f>
        <v/>
      </c>
      <c r="I88" t="str" cm="1">
        <f t="array" aca="1" ref="I88" ca="1">INDIRECT("AB"&amp;ROW(X53))&amp;""</f>
        <v/>
      </c>
      <c r="J88" t="str" cm="1">
        <f t="array" aca="1" ref="J88" ca="1">INDIRECT("AD"&amp;ROW(X53))&amp;""</f>
        <v/>
      </c>
      <c r="K88" t="str" cm="1">
        <f t="array" aca="1" ref="K88" ca="1">INDIRECT("AG"&amp;ROW(AG53))&amp;""</f>
        <v/>
      </c>
      <c r="L88" t="str" cm="1">
        <f t="array" aca="1" ref="L88" ca="1">INDIRECT("AH"&amp;ROW(AH53))&amp;""</f>
        <v/>
      </c>
      <c r="W88" s="2" t="s">
        <v>86</v>
      </c>
      <c r="X88" s="28">
        <v>23</v>
      </c>
      <c r="Y88" s="72"/>
      <c r="Z88" s="75"/>
      <c r="AA88" s="75"/>
      <c r="AB88" s="69"/>
      <c r="AC88" s="70"/>
      <c r="AD88" s="77"/>
      <c r="AE88" s="91"/>
      <c r="AF88" s="92"/>
      <c r="AG88" s="93"/>
      <c r="AH88" s="92"/>
      <c r="AI88" s="91"/>
      <c r="AJ88" s="92"/>
      <c r="AK88" s="59" t="str">
        <f ca="1">ASC(PHONETIC(INDIRECT("AA"&amp;88)))</f>
        <v/>
      </c>
      <c r="AL88" s="9"/>
      <c r="AM88" s="9"/>
      <c r="AN88" s="9" t="str" cm="1">
        <f t="array" aca="1" ref="AN88" ca="1">IF(AND(INDIRECT("AB"&amp;88)&gt;=1,INDIRECT("AB"&amp;88)&lt;5),MAX($AN$66:AN87)+1,"")</f>
        <v/>
      </c>
      <c r="AO88" s="9" t="str" cm="1">
        <f t="array" aca="1" ref="AO88" ca="1">IF(INDIRECT("AB"&amp;88)&gt;4,MAX($AO$66:AO87)+1,"")</f>
        <v/>
      </c>
      <c r="AP88" s="9" t="str" cm="1">
        <f t="array" aca="1" ref="AP88" ca="1">IF(AND(INDIRECT("AB"&amp;88)&gt;4),MAX($AP$11:AP87)+1,"")</f>
        <v/>
      </c>
      <c r="AQ88" s="9"/>
      <c r="AR88" s="9" t="str" cm="1">
        <f t="array" aca="1" ref="AR88" ca="1">IF(AND(INDIRECT("AB"&amp;88)&gt;=1,INDIRECT("AB"&amp;88)&lt;3),MAX($AR$66:AR87)+1,"")</f>
        <v/>
      </c>
      <c r="AS88" s="9" t="str" cm="1">
        <f t="array" aca="1" ref="AS88" ca="1">IF(INDIRECT("Z"&amp;ROW(AS88))&lt;&gt;"",MAX($AS$66:AS87)+1,"")</f>
        <v/>
      </c>
      <c r="AT88" s="9" t="str" cm="1">
        <f t="array" aca="1" ref="AT88" ca="1">INDIRECT("Y"&amp;88)&amp;INDIRECT("Z"&amp;88)&amp;""</f>
        <v/>
      </c>
      <c r="AU88" s="8">
        <v>87</v>
      </c>
      <c r="AV88" s="9" t="str">
        <f t="shared" ca="1" si="21"/>
        <v/>
      </c>
      <c r="AW88" s="9" t="str">
        <f t="shared" ca="1" si="22"/>
        <v/>
      </c>
      <c r="AX88" s="9" t="str">
        <f t="shared" ca="1" si="23"/>
        <v/>
      </c>
      <c r="AY88" s="9" t="str">
        <f t="shared" ca="1" si="24"/>
        <v/>
      </c>
      <c r="AZ88" s="9" t="str">
        <f t="shared" ca="1" si="27"/>
        <v/>
      </c>
      <c r="BA88" s="9" t="str">
        <f t="shared" ca="1" si="28"/>
        <v/>
      </c>
      <c r="BB88" s="9" t="str">
        <f t="shared" ca="1" si="29"/>
        <v/>
      </c>
      <c r="BL88" s="9" t="str">
        <f t="shared" si="30"/>
        <v/>
      </c>
    </row>
    <row r="89" spans="1:64" ht="24" customHeight="1" x14ac:dyDescent="0.15">
      <c r="A89" s="2" t="s">
        <v>85</v>
      </c>
      <c r="B89" t="str">
        <f t="shared" ca="1" si="20"/>
        <v/>
      </c>
      <c r="C89" t="str">
        <f t="shared" si="25"/>
        <v/>
      </c>
      <c r="D89" t="str">
        <f t="shared" si="26"/>
        <v>一般</v>
      </c>
      <c r="E89" t="s">
        <v>65</v>
      </c>
      <c r="F89" t="str" cm="1">
        <f t="array" aca="1" ref="F89" ca="1">INDIRECT("Y"&amp;ROW(X54))&amp;""</f>
        <v/>
      </c>
      <c r="G89" t="str" cm="1">
        <f t="array" aca="1" ref="G89" ca="1">INDIRECT("Z"&amp;ROW(X54))&amp;""</f>
        <v/>
      </c>
      <c r="H89" t="str" cm="1">
        <f t="array" aca="1" ref="H89" ca="1">INDIRECT("AK"&amp;ROW(X54))&amp;""</f>
        <v/>
      </c>
      <c r="I89" t="str" cm="1">
        <f t="array" aca="1" ref="I89" ca="1">INDIRECT("AB"&amp;ROW(X54))&amp;""</f>
        <v/>
      </c>
      <c r="J89" t="str" cm="1">
        <f t="array" aca="1" ref="J89" ca="1">INDIRECT("AD"&amp;ROW(X54))&amp;""</f>
        <v/>
      </c>
      <c r="K89" t="str" cm="1">
        <f t="array" aca="1" ref="K89" ca="1">INDIRECT("AG"&amp;ROW(AG54))&amp;""</f>
        <v/>
      </c>
      <c r="L89" t="str" cm="1">
        <f t="array" aca="1" ref="L89" ca="1">INDIRECT("AH"&amp;ROW(AH54))&amp;""</f>
        <v/>
      </c>
      <c r="W89" s="2" t="s">
        <v>85</v>
      </c>
      <c r="X89" s="28">
        <v>24</v>
      </c>
      <c r="Y89" s="72"/>
      <c r="Z89" s="75"/>
      <c r="AA89" s="75"/>
      <c r="AB89" s="69"/>
      <c r="AC89" s="70"/>
      <c r="AD89" s="77"/>
      <c r="AE89" s="91"/>
      <c r="AF89" s="92"/>
      <c r="AG89" s="93"/>
      <c r="AH89" s="92"/>
      <c r="AI89" s="91"/>
      <c r="AJ89" s="92"/>
      <c r="AK89" s="59" t="str">
        <f ca="1">ASC(PHONETIC(INDIRECT("AA"&amp;89)))</f>
        <v/>
      </c>
      <c r="AL89" s="9"/>
      <c r="AM89" s="9"/>
      <c r="AN89" s="9" t="str" cm="1">
        <f t="array" aca="1" ref="AN89" ca="1">IF(AND(INDIRECT("AB"&amp;89)&gt;=1,INDIRECT("AB"&amp;89)&lt;5),MAX($AN$66:AN88)+1,"")</f>
        <v/>
      </c>
      <c r="AO89" s="9" t="str" cm="1">
        <f t="array" aca="1" ref="AO89" ca="1">IF(INDIRECT("AB"&amp;89)&gt;4,MAX($AO$66:AO88)+1,"")</f>
        <v/>
      </c>
      <c r="AP89" s="9" t="str" cm="1">
        <f t="array" aca="1" ref="AP89" ca="1">IF(AND(INDIRECT("AB"&amp;89)&gt;4),MAX($AP$11:AP88)+1,"")</f>
        <v/>
      </c>
      <c r="AQ89" s="9"/>
      <c r="AR89" s="9" t="str" cm="1">
        <f t="array" aca="1" ref="AR89" ca="1">IF(AND(INDIRECT("AB"&amp;89)&gt;=1,INDIRECT("AB"&amp;89)&lt;3),MAX($AR$66:AR88)+1,"")</f>
        <v/>
      </c>
      <c r="AS89" s="9" t="str" cm="1">
        <f t="array" aca="1" ref="AS89" ca="1">IF(INDIRECT("Z"&amp;ROW(AS89))&lt;&gt;"",MAX($AS$66:AS88)+1,"")</f>
        <v/>
      </c>
      <c r="AT89" s="9" t="str" cm="1">
        <f t="array" aca="1" ref="AT89" ca="1">INDIRECT("Y"&amp;89)&amp;INDIRECT("Z"&amp;89)&amp;""</f>
        <v/>
      </c>
      <c r="AU89" s="8">
        <v>88</v>
      </c>
      <c r="AV89" s="9" t="str">
        <f t="shared" ca="1" si="21"/>
        <v/>
      </c>
      <c r="AW89" s="9" t="str">
        <f t="shared" ca="1" si="22"/>
        <v/>
      </c>
      <c r="AX89" s="9" t="str">
        <f t="shared" ca="1" si="23"/>
        <v/>
      </c>
      <c r="AY89" s="9" t="str">
        <f t="shared" ca="1" si="24"/>
        <v/>
      </c>
      <c r="AZ89" s="9" t="str">
        <f t="shared" ca="1" si="27"/>
        <v/>
      </c>
      <c r="BA89" s="9" t="str">
        <f t="shared" ca="1" si="28"/>
        <v/>
      </c>
      <c r="BB89" s="9" t="str">
        <f t="shared" ca="1" si="29"/>
        <v/>
      </c>
      <c r="BL89" s="9" t="str">
        <f t="shared" si="30"/>
        <v/>
      </c>
    </row>
    <row r="90" spans="1:64" ht="24" customHeight="1" x14ac:dyDescent="0.15">
      <c r="A90" s="2" t="s">
        <v>86</v>
      </c>
      <c r="B90" t="str">
        <f t="shared" ca="1" si="20"/>
        <v/>
      </c>
      <c r="C90" t="str">
        <f t="shared" si="25"/>
        <v/>
      </c>
      <c r="D90" t="str">
        <f t="shared" si="26"/>
        <v>一般</v>
      </c>
      <c r="E90" t="s">
        <v>65</v>
      </c>
      <c r="F90" t="str" cm="1">
        <f t="array" aca="1" ref="F90" ca="1">INDIRECT("Y"&amp;ROW(X55))&amp;""</f>
        <v/>
      </c>
      <c r="G90" t="str" cm="1">
        <f t="array" aca="1" ref="G90" ca="1">INDIRECT("Z"&amp;ROW(X55))&amp;""</f>
        <v/>
      </c>
      <c r="H90" t="str" cm="1">
        <f t="array" aca="1" ref="H90" ca="1">INDIRECT("AK"&amp;ROW(X55))&amp;""</f>
        <v/>
      </c>
      <c r="I90" t="str" cm="1">
        <f t="array" aca="1" ref="I90" ca="1">INDIRECT("AB"&amp;ROW(X55))&amp;""</f>
        <v/>
      </c>
      <c r="J90" t="str" cm="1">
        <f t="array" aca="1" ref="J90" ca="1">INDIRECT("AD"&amp;ROW(X55))&amp;""</f>
        <v/>
      </c>
      <c r="K90" t="str" cm="1">
        <f t="array" aca="1" ref="K90" ca="1">INDIRECT("AG"&amp;ROW(AG55))&amp;""</f>
        <v/>
      </c>
      <c r="L90" t="str" cm="1">
        <f t="array" aca="1" ref="L90" ca="1">INDIRECT("AH"&amp;ROW(AH55))&amp;""</f>
        <v/>
      </c>
      <c r="W90" s="2" t="s">
        <v>86</v>
      </c>
      <c r="X90" s="28">
        <v>25</v>
      </c>
      <c r="Y90" s="72"/>
      <c r="Z90" s="75"/>
      <c r="AA90" s="75"/>
      <c r="AB90" s="69"/>
      <c r="AC90" s="70"/>
      <c r="AD90" s="77"/>
      <c r="AE90" s="91"/>
      <c r="AF90" s="92"/>
      <c r="AG90" s="93"/>
      <c r="AH90" s="92"/>
      <c r="AI90" s="91"/>
      <c r="AJ90" s="92"/>
      <c r="AK90" s="59" t="str">
        <f ca="1">ASC(PHONETIC(INDIRECT("AA"&amp;90)))</f>
        <v/>
      </c>
      <c r="AL90" s="9"/>
      <c r="AM90" s="9"/>
      <c r="AN90" s="9" t="str" cm="1">
        <f t="array" aca="1" ref="AN90" ca="1">IF(AND(INDIRECT("AB"&amp;90)&gt;=1,INDIRECT("AB"&amp;90)&lt;5),MAX($AN$66:AN89)+1,"")</f>
        <v/>
      </c>
      <c r="AO90" s="9" t="str" cm="1">
        <f t="array" aca="1" ref="AO90" ca="1">IF(INDIRECT("AB"&amp;90)&gt;4,MAX($AO$66:AO89)+1,"")</f>
        <v/>
      </c>
      <c r="AP90" s="9" t="str" cm="1">
        <f t="array" aca="1" ref="AP90" ca="1">IF(AND(INDIRECT("AB"&amp;90)&gt;4),MAX($AP$11:AP89)+1,"")</f>
        <v/>
      </c>
      <c r="AQ90" s="9"/>
      <c r="AR90" s="9" t="str" cm="1">
        <f t="array" aca="1" ref="AR90" ca="1">IF(AND(INDIRECT("AB"&amp;90)&gt;=1,INDIRECT("AB"&amp;90)&lt;3),MAX($AR$66:AR89)+1,"")</f>
        <v/>
      </c>
      <c r="AS90" s="9" t="str" cm="1">
        <f t="array" aca="1" ref="AS90" ca="1">IF(INDIRECT("Z"&amp;ROW(AS90))&lt;&gt;"",MAX($AS$66:AS89)+1,"")</f>
        <v/>
      </c>
      <c r="AT90" s="9" t="str" cm="1">
        <f t="array" aca="1" ref="AT90" ca="1">INDIRECT("Y"&amp;90)&amp;INDIRECT("Z"&amp;90)&amp;""</f>
        <v/>
      </c>
      <c r="AU90" s="8">
        <v>89</v>
      </c>
      <c r="AV90" s="9" t="str">
        <f t="shared" ca="1" si="21"/>
        <v/>
      </c>
      <c r="AW90" s="9" t="str">
        <f t="shared" ca="1" si="22"/>
        <v/>
      </c>
      <c r="AX90" s="9" t="str">
        <f t="shared" ca="1" si="23"/>
        <v/>
      </c>
      <c r="AY90" s="9" t="str">
        <f t="shared" ca="1" si="24"/>
        <v/>
      </c>
      <c r="AZ90" s="9" t="str">
        <f t="shared" ca="1" si="27"/>
        <v/>
      </c>
      <c r="BA90" s="9" t="str">
        <f t="shared" ca="1" si="28"/>
        <v/>
      </c>
      <c r="BB90" s="9" t="str">
        <f t="shared" ca="1" si="29"/>
        <v/>
      </c>
      <c r="BL90" s="9" t="str">
        <f t="shared" si="30"/>
        <v/>
      </c>
    </row>
    <row r="91" spans="1:64" ht="24" customHeight="1" x14ac:dyDescent="0.15">
      <c r="B91" t="str">
        <f t="shared" ca="1" si="20"/>
        <v/>
      </c>
      <c r="C91" t="str">
        <f t="shared" si="25"/>
        <v/>
      </c>
      <c r="D91" t="str">
        <f t="shared" si="26"/>
        <v>一般</v>
      </c>
      <c r="E91" t="s">
        <v>65</v>
      </c>
      <c r="F91" t="str" cm="1">
        <f t="array" aca="1" ref="F91" ca="1">INDIRECT("Y"&amp;ROW(X11))&amp;""</f>
        <v/>
      </c>
      <c r="G91" t="str" cm="1">
        <f t="array" aca="1" ref="G91" ca="1">INDIRECT("Z"&amp;ROW(X11))&amp;""</f>
        <v/>
      </c>
      <c r="H91" t="str" cm="1">
        <f t="array" aca="1" ref="H91" ca="1">INDIRECT("AK"&amp;ROW(X11))&amp;""</f>
        <v/>
      </c>
      <c r="I91" t="str" cm="1">
        <f t="array" aca="1" ref="I91" ca="1">INDIRECT("AB"&amp;ROW(X11))&amp;""</f>
        <v/>
      </c>
      <c r="J91" t="str" cm="1">
        <f t="array" aca="1" ref="J91" ca="1">INDIRECT("AD"&amp;ROW(X11))&amp;""</f>
        <v/>
      </c>
      <c r="K91" t="str" cm="1">
        <f t="array" aca="1" ref="K91" ca="1">INDIRECT("AI"&amp;ROW(AI11))&amp;""</f>
        <v/>
      </c>
      <c r="L91" t="str" cm="1">
        <f t="array" aca="1" ref="L91" ca="1">INDIRECT("AJ"&amp;ROW(AJ11))&amp;""</f>
        <v/>
      </c>
      <c r="X91" s="28">
        <v>26</v>
      </c>
      <c r="Y91" s="72"/>
      <c r="Z91" s="75"/>
      <c r="AA91" s="75"/>
      <c r="AB91" s="69"/>
      <c r="AC91" s="70"/>
      <c r="AD91" s="77"/>
      <c r="AE91" s="91"/>
      <c r="AF91" s="92"/>
      <c r="AG91" s="93"/>
      <c r="AH91" s="92"/>
      <c r="AI91" s="91"/>
      <c r="AJ91" s="92"/>
      <c r="AK91" s="59" t="str">
        <f ca="1">ASC(PHONETIC(INDIRECT("AA"&amp;91)))</f>
        <v/>
      </c>
      <c r="AL91" s="9"/>
      <c r="AM91" s="9"/>
      <c r="AN91" s="9" t="str" cm="1">
        <f t="array" aca="1" ref="AN91" ca="1">IF(AND(INDIRECT("AB"&amp;91)&gt;=1,INDIRECT("AB"&amp;91)&lt;5),MAX($AN$66:AN90)+1,"")</f>
        <v/>
      </c>
      <c r="AO91" s="9" t="str" cm="1">
        <f t="array" aca="1" ref="AO91" ca="1">IF(INDIRECT("AB"&amp;91)&gt;4,MAX($AO$66:AO90)+1,"")</f>
        <v/>
      </c>
      <c r="AP91" s="9" t="str" cm="1">
        <f t="array" aca="1" ref="AP91" ca="1">IF(AND(INDIRECT("AB"&amp;91)&gt;4),MAX($AP$11:AP90)+1,"")</f>
        <v/>
      </c>
      <c r="AQ91" s="9"/>
      <c r="AR91" s="9" t="str" cm="1">
        <f t="array" aca="1" ref="AR91" ca="1">IF(AND(INDIRECT("AB"&amp;91)&gt;=1,INDIRECT("AB"&amp;91)&lt;3),MAX($AR$66:AR90)+1,"")</f>
        <v/>
      </c>
      <c r="AS91" s="9" t="str" cm="1">
        <f t="array" aca="1" ref="AS91" ca="1">IF(INDIRECT("Z"&amp;ROW(AS91))&lt;&gt;"",MAX($AS$66:AS90)+1,"")</f>
        <v/>
      </c>
      <c r="AT91" s="9" t="str" cm="1">
        <f t="array" aca="1" ref="AT91" ca="1">INDIRECT("Y"&amp;91)&amp;INDIRECT("Z"&amp;91)&amp;""</f>
        <v/>
      </c>
      <c r="AU91" s="8">
        <v>90</v>
      </c>
      <c r="AV91" s="9" t="str">
        <f t="shared" ca="1" si="21"/>
        <v/>
      </c>
      <c r="AW91" s="9" t="str">
        <f t="shared" ca="1" si="22"/>
        <v/>
      </c>
      <c r="AX91" s="9" t="str">
        <f t="shared" ca="1" si="23"/>
        <v/>
      </c>
      <c r="AY91" s="9" t="str">
        <f t="shared" ca="1" si="24"/>
        <v/>
      </c>
      <c r="AZ91" s="9" t="str">
        <f t="shared" ca="1" si="27"/>
        <v/>
      </c>
      <c r="BA91" s="9" t="str">
        <f t="shared" ca="1" si="28"/>
        <v/>
      </c>
      <c r="BB91" s="9" t="str">
        <f t="shared" ca="1" si="29"/>
        <v/>
      </c>
      <c r="BL91" s="9" t="str">
        <f t="shared" si="30"/>
        <v/>
      </c>
    </row>
    <row r="92" spans="1:64" ht="24" customHeight="1" x14ac:dyDescent="0.15">
      <c r="B92" t="str">
        <f t="shared" ca="1" si="20"/>
        <v/>
      </c>
      <c r="C92" t="str">
        <f t="shared" si="25"/>
        <v/>
      </c>
      <c r="D92" t="str">
        <f t="shared" si="26"/>
        <v>一般</v>
      </c>
      <c r="E92" t="s">
        <v>65</v>
      </c>
      <c r="F92" t="str" cm="1">
        <f t="array" aca="1" ref="F92" ca="1">INDIRECT("Y"&amp;ROW(X12))&amp;""</f>
        <v/>
      </c>
      <c r="G92" t="str" cm="1">
        <f t="array" aca="1" ref="G92" ca="1">INDIRECT("Z"&amp;ROW(X12))&amp;""</f>
        <v/>
      </c>
      <c r="H92" t="str" cm="1">
        <f t="array" aca="1" ref="H92" ca="1">INDIRECT("AK"&amp;ROW(X12))&amp;""</f>
        <v/>
      </c>
      <c r="I92" t="str" cm="1">
        <f t="array" aca="1" ref="I92" ca="1">INDIRECT("AB"&amp;ROW(X12))&amp;""</f>
        <v/>
      </c>
      <c r="J92" t="str" cm="1">
        <f t="array" aca="1" ref="J92" ca="1">INDIRECT("AD"&amp;ROW(X12))&amp;""</f>
        <v/>
      </c>
      <c r="K92" t="str" cm="1">
        <f t="array" aca="1" ref="K92" ca="1">INDIRECT("AI"&amp;ROW(AI12))&amp;""</f>
        <v/>
      </c>
      <c r="L92" t="str" cm="1">
        <f t="array" aca="1" ref="L92" ca="1">INDIRECT("AJ"&amp;ROW(AJ12))&amp;""</f>
        <v/>
      </c>
      <c r="X92" s="28">
        <v>27</v>
      </c>
      <c r="Y92" s="72"/>
      <c r="Z92" s="75"/>
      <c r="AA92" s="75"/>
      <c r="AB92" s="69"/>
      <c r="AC92" s="70"/>
      <c r="AD92" s="77"/>
      <c r="AE92" s="91"/>
      <c r="AF92" s="92"/>
      <c r="AG92" s="93"/>
      <c r="AH92" s="92"/>
      <c r="AI92" s="91"/>
      <c r="AJ92" s="92"/>
      <c r="AK92" s="59" t="str">
        <f ca="1">ASC(PHONETIC(INDIRECT("AA"&amp;92)))</f>
        <v/>
      </c>
      <c r="AL92" s="9"/>
      <c r="AM92" s="9"/>
      <c r="AN92" s="9" t="str" cm="1">
        <f t="array" aca="1" ref="AN92" ca="1">IF(AND(INDIRECT("AB"&amp;92)&gt;=1,INDIRECT("AB"&amp;92)&lt;5),MAX($AN$66:AN91)+1,"")</f>
        <v/>
      </c>
      <c r="AO92" s="9" t="str" cm="1">
        <f t="array" aca="1" ref="AO92" ca="1">IF(INDIRECT("AB"&amp;92)&gt;4,MAX($AO$66:AO91)+1,"")</f>
        <v/>
      </c>
      <c r="AP92" s="9" t="str" cm="1">
        <f t="array" aca="1" ref="AP92" ca="1">IF(AND(INDIRECT("AB"&amp;92)&gt;4),MAX($AP$11:AP91)+1,"")</f>
        <v/>
      </c>
      <c r="AQ92" s="9"/>
      <c r="AR92" s="9" t="str" cm="1">
        <f t="array" aca="1" ref="AR92" ca="1">IF(AND(INDIRECT("AB"&amp;92)&gt;=1,INDIRECT("AB"&amp;92)&lt;3),MAX($AR$66:AR91)+1,"")</f>
        <v/>
      </c>
      <c r="AS92" s="9" t="str" cm="1">
        <f t="array" aca="1" ref="AS92" ca="1">IF(INDIRECT("Z"&amp;ROW(AS92))&lt;&gt;"",MAX($AS$66:AS91)+1,"")</f>
        <v/>
      </c>
      <c r="AT92" s="9" t="str" cm="1">
        <f t="array" aca="1" ref="AT92" ca="1">INDIRECT("Y"&amp;92)&amp;INDIRECT("Z"&amp;92)&amp;""</f>
        <v/>
      </c>
      <c r="AU92" s="8">
        <v>91</v>
      </c>
    </row>
    <row r="93" spans="1:64" ht="24" customHeight="1" x14ac:dyDescent="0.15">
      <c r="B93" t="str">
        <f t="shared" ca="1" si="20"/>
        <v/>
      </c>
      <c r="C93" t="str">
        <f t="shared" si="25"/>
        <v/>
      </c>
      <c r="D93" t="str">
        <f t="shared" si="26"/>
        <v>一般</v>
      </c>
      <c r="E93" t="s">
        <v>65</v>
      </c>
      <c r="F93" t="str" cm="1">
        <f t="array" aca="1" ref="F93" ca="1">INDIRECT("Y"&amp;ROW(X13))&amp;""</f>
        <v/>
      </c>
      <c r="G93" t="str" cm="1">
        <f t="array" aca="1" ref="G93" ca="1">INDIRECT("Z"&amp;ROW(X13))&amp;""</f>
        <v/>
      </c>
      <c r="H93" t="str" cm="1">
        <f t="array" aca="1" ref="H93" ca="1">INDIRECT("AK"&amp;ROW(X13))&amp;""</f>
        <v/>
      </c>
      <c r="I93" t="str" cm="1">
        <f t="array" aca="1" ref="I93" ca="1">INDIRECT("AB"&amp;ROW(X13))&amp;""</f>
        <v/>
      </c>
      <c r="J93" t="str" cm="1">
        <f t="array" aca="1" ref="J93" ca="1">INDIRECT("AD"&amp;ROW(X13))&amp;""</f>
        <v/>
      </c>
      <c r="K93" t="str" cm="1">
        <f t="array" aca="1" ref="K93" ca="1">INDIRECT("AI"&amp;ROW(AI13))&amp;""</f>
        <v/>
      </c>
      <c r="L93" t="str" cm="1">
        <f t="array" aca="1" ref="L93" ca="1">INDIRECT("AJ"&amp;ROW(AJ13))&amp;""</f>
        <v/>
      </c>
      <c r="X93" s="28">
        <v>28</v>
      </c>
      <c r="Y93" s="72"/>
      <c r="Z93" s="75"/>
      <c r="AA93" s="75"/>
      <c r="AB93" s="69"/>
      <c r="AC93" s="70"/>
      <c r="AD93" s="77"/>
      <c r="AE93" s="91"/>
      <c r="AF93" s="92"/>
      <c r="AG93" s="93"/>
      <c r="AH93" s="92"/>
      <c r="AI93" s="91"/>
      <c r="AJ93" s="92"/>
      <c r="AK93" s="59" t="str">
        <f ca="1">ASC(PHONETIC(INDIRECT("AA"&amp;93)))</f>
        <v/>
      </c>
      <c r="AL93" s="9"/>
      <c r="AM93" s="9"/>
      <c r="AN93" s="9" t="str" cm="1">
        <f t="array" aca="1" ref="AN93" ca="1">IF(AND(INDIRECT("AB"&amp;93)&gt;=1,INDIRECT("AB"&amp;93)&lt;5),MAX($AN$66:AN92)+1,"")</f>
        <v/>
      </c>
      <c r="AO93" s="9" t="str" cm="1">
        <f t="array" aca="1" ref="AO93" ca="1">IF(INDIRECT("AB"&amp;93)&gt;4,MAX($AO$66:AO92)+1,"")</f>
        <v/>
      </c>
      <c r="AP93" s="9" t="str" cm="1">
        <f t="array" aca="1" ref="AP93" ca="1">IF(AND(INDIRECT("AB"&amp;93)&gt;4),MAX($AP$11:AP92)+1,"")</f>
        <v/>
      </c>
      <c r="AQ93" s="9"/>
      <c r="AR93" s="9" t="str" cm="1">
        <f t="array" aca="1" ref="AR93" ca="1">IF(AND(INDIRECT("AB"&amp;93)&gt;=1,INDIRECT("AB"&amp;93)&lt;3),MAX($AR$66:AR92)+1,"")</f>
        <v/>
      </c>
      <c r="AS93" s="9" t="str" cm="1">
        <f t="array" aca="1" ref="AS93" ca="1">IF(INDIRECT("Z"&amp;ROW(AS93))&lt;&gt;"",MAX($AS$66:AS92)+1,"")</f>
        <v/>
      </c>
      <c r="AT93" s="9" t="str" cm="1">
        <f t="array" aca="1" ref="AT93" ca="1">INDIRECT("Y"&amp;93)&amp;INDIRECT("Z"&amp;93)&amp;""</f>
        <v/>
      </c>
      <c r="AU93" s="8">
        <v>92</v>
      </c>
    </row>
    <row r="94" spans="1:64" ht="24" customHeight="1" x14ac:dyDescent="0.15">
      <c r="B94" t="str">
        <f t="shared" ca="1" si="20"/>
        <v/>
      </c>
      <c r="C94" t="str">
        <f t="shared" si="25"/>
        <v/>
      </c>
      <c r="D94" t="str">
        <f t="shared" si="26"/>
        <v>一般</v>
      </c>
      <c r="E94" t="s">
        <v>65</v>
      </c>
      <c r="F94" t="str" cm="1">
        <f t="array" aca="1" ref="F94" ca="1">INDIRECT("Y"&amp;ROW(X14))&amp;""</f>
        <v/>
      </c>
      <c r="G94" t="str" cm="1">
        <f t="array" aca="1" ref="G94" ca="1">INDIRECT("Z"&amp;ROW(X14))&amp;""</f>
        <v/>
      </c>
      <c r="H94" t="str" cm="1">
        <f t="array" aca="1" ref="H94" ca="1">INDIRECT("AK"&amp;ROW(X14))&amp;""</f>
        <v/>
      </c>
      <c r="I94" t="str" cm="1">
        <f t="array" aca="1" ref="I94" ca="1">INDIRECT("AB"&amp;ROW(X14))&amp;""</f>
        <v/>
      </c>
      <c r="J94" t="str" cm="1">
        <f t="array" aca="1" ref="J94" ca="1">INDIRECT("AD"&amp;ROW(X14))&amp;""</f>
        <v/>
      </c>
      <c r="K94" t="str" cm="1">
        <f t="array" aca="1" ref="K94" ca="1">INDIRECT("AI"&amp;ROW(AI14))&amp;""</f>
        <v/>
      </c>
      <c r="L94" t="str" cm="1">
        <f t="array" aca="1" ref="L94" ca="1">INDIRECT("AJ"&amp;ROW(AJ14))&amp;""</f>
        <v/>
      </c>
      <c r="X94" s="28">
        <v>29</v>
      </c>
      <c r="Y94" s="72"/>
      <c r="Z94" s="75"/>
      <c r="AA94" s="75"/>
      <c r="AB94" s="69"/>
      <c r="AC94" s="70"/>
      <c r="AD94" s="77"/>
      <c r="AE94" s="91"/>
      <c r="AF94" s="92"/>
      <c r="AG94" s="93"/>
      <c r="AH94" s="92"/>
      <c r="AI94" s="91"/>
      <c r="AJ94" s="92"/>
      <c r="AK94" s="59" t="str">
        <f ca="1">ASC(PHONETIC(INDIRECT("AA"&amp;94)))</f>
        <v/>
      </c>
      <c r="AL94" s="9"/>
      <c r="AM94" s="9"/>
      <c r="AN94" s="9" t="str" cm="1">
        <f t="array" aca="1" ref="AN94" ca="1">IF(AND(INDIRECT("AB"&amp;94)&gt;=1,INDIRECT("AB"&amp;94)&lt;5),MAX($AN$66:AN93)+1,"")</f>
        <v/>
      </c>
      <c r="AO94" s="9" t="str" cm="1">
        <f t="array" aca="1" ref="AO94" ca="1">IF(INDIRECT("AB"&amp;94)&gt;4,MAX($AO$66:AO93)+1,"")</f>
        <v/>
      </c>
      <c r="AP94" s="9" t="str" cm="1">
        <f t="array" aca="1" ref="AP94" ca="1">IF(AND(INDIRECT("AB"&amp;94)&gt;4),MAX($AP$11:AP93)+1,"")</f>
        <v/>
      </c>
      <c r="AQ94" s="9"/>
      <c r="AR94" s="9" t="str" cm="1">
        <f t="array" aca="1" ref="AR94" ca="1">IF(AND(INDIRECT("AB"&amp;94)&gt;=1,INDIRECT("AB"&amp;94)&lt;3),MAX($AR$66:AR93)+1,"")</f>
        <v/>
      </c>
      <c r="AS94" s="9" t="str" cm="1">
        <f t="array" aca="1" ref="AS94" ca="1">IF(INDIRECT("Z"&amp;ROW(AS94))&lt;&gt;"",MAX($AS$66:AS93)+1,"")</f>
        <v/>
      </c>
      <c r="AT94" s="9" t="str" cm="1">
        <f t="array" aca="1" ref="AT94" ca="1">INDIRECT("Y"&amp;94)&amp;INDIRECT("Z"&amp;94)&amp;""</f>
        <v/>
      </c>
      <c r="AU94" s="8">
        <v>93</v>
      </c>
    </row>
    <row r="95" spans="1:64" ht="24" customHeight="1" x14ac:dyDescent="0.15">
      <c r="B95" t="str">
        <f t="shared" ca="1" si="20"/>
        <v/>
      </c>
      <c r="C95" t="str">
        <f t="shared" si="25"/>
        <v/>
      </c>
      <c r="D95" t="str">
        <f t="shared" si="26"/>
        <v>一般</v>
      </c>
      <c r="E95" t="s">
        <v>65</v>
      </c>
      <c r="F95" t="str" cm="1">
        <f t="array" aca="1" ref="F95" ca="1">INDIRECT("Y"&amp;ROW(X15))&amp;""</f>
        <v/>
      </c>
      <c r="G95" t="str" cm="1">
        <f t="array" aca="1" ref="G95" ca="1">INDIRECT("Z"&amp;ROW(X15))&amp;""</f>
        <v/>
      </c>
      <c r="H95" t="str" cm="1">
        <f t="array" aca="1" ref="H95" ca="1">INDIRECT("AK"&amp;ROW(X15))&amp;""</f>
        <v/>
      </c>
      <c r="I95" t="str" cm="1">
        <f t="array" aca="1" ref="I95" ca="1">INDIRECT("AB"&amp;ROW(X15))&amp;""</f>
        <v/>
      </c>
      <c r="J95" t="str" cm="1">
        <f t="array" aca="1" ref="J95" ca="1">INDIRECT("AD"&amp;ROW(X15))&amp;""</f>
        <v/>
      </c>
      <c r="K95" t="str" cm="1">
        <f t="array" aca="1" ref="K95" ca="1">INDIRECT("AI"&amp;ROW(AI15))&amp;""</f>
        <v/>
      </c>
      <c r="L95" t="str" cm="1">
        <f t="array" aca="1" ref="L95" ca="1">INDIRECT("AJ"&amp;ROW(AJ15))&amp;""</f>
        <v/>
      </c>
      <c r="X95" s="28">
        <v>30</v>
      </c>
      <c r="Y95" s="72"/>
      <c r="Z95" s="75"/>
      <c r="AA95" s="75"/>
      <c r="AB95" s="69"/>
      <c r="AC95" s="70"/>
      <c r="AD95" s="77"/>
      <c r="AE95" s="91"/>
      <c r="AF95" s="92"/>
      <c r="AG95" s="93"/>
      <c r="AH95" s="92"/>
      <c r="AI95" s="91"/>
      <c r="AJ95" s="92"/>
      <c r="AK95" s="59" t="str">
        <f ca="1">ASC(PHONETIC(INDIRECT("AA"&amp;95)))</f>
        <v/>
      </c>
      <c r="AL95" s="9"/>
      <c r="AM95" s="9"/>
      <c r="AN95" s="9" t="str" cm="1">
        <f t="array" aca="1" ref="AN95" ca="1">IF(AND(INDIRECT("AB"&amp;95)&gt;=1,INDIRECT("AB"&amp;95)&lt;5),MAX($AN$66:AN94)+1,"")</f>
        <v/>
      </c>
      <c r="AO95" s="9" t="str" cm="1">
        <f t="array" aca="1" ref="AO95" ca="1">IF(INDIRECT("AB"&amp;95)&gt;4,MAX($AO$66:AO94)+1,"")</f>
        <v/>
      </c>
      <c r="AP95" s="9" t="str" cm="1">
        <f t="array" aca="1" ref="AP95" ca="1">IF(AND(INDIRECT("AB"&amp;95)&gt;4),MAX($AP$11:AP94)+1,"")</f>
        <v/>
      </c>
      <c r="AQ95" s="9"/>
      <c r="AR95" s="9" t="str" cm="1">
        <f t="array" aca="1" ref="AR95" ca="1">IF(AND(INDIRECT("AB"&amp;95)&gt;=1,INDIRECT("AB"&amp;95)&lt;3),MAX($AR$66:AR94)+1,"")</f>
        <v/>
      </c>
      <c r="AS95" s="9" t="str" cm="1">
        <f t="array" aca="1" ref="AS95" ca="1">IF(INDIRECT("Z"&amp;ROW(AS95))&lt;&gt;"",MAX($AS$66:AS94)+1,"")</f>
        <v/>
      </c>
      <c r="AT95" s="9" t="str" cm="1">
        <f t="array" aca="1" ref="AT95" ca="1">INDIRECT("Y"&amp;95)&amp;INDIRECT("Z"&amp;95)&amp;""</f>
        <v/>
      </c>
      <c r="AU95" s="8">
        <v>94</v>
      </c>
    </row>
    <row r="96" spans="1:64" ht="24" customHeight="1" x14ac:dyDescent="0.15">
      <c r="B96" t="str">
        <f t="shared" ca="1" si="20"/>
        <v/>
      </c>
      <c r="C96" t="str">
        <f t="shared" si="25"/>
        <v/>
      </c>
      <c r="D96" t="str">
        <f t="shared" si="26"/>
        <v>一般</v>
      </c>
      <c r="E96" t="s">
        <v>65</v>
      </c>
      <c r="F96" t="str" cm="1">
        <f t="array" aca="1" ref="F96" ca="1">INDIRECT("Y"&amp;ROW(X16))&amp;""</f>
        <v/>
      </c>
      <c r="G96" t="str" cm="1">
        <f t="array" aca="1" ref="G96" ca="1">INDIRECT("Z"&amp;ROW(X16))&amp;""</f>
        <v/>
      </c>
      <c r="H96" t="str" cm="1">
        <f t="array" aca="1" ref="H96" ca="1">INDIRECT("AK"&amp;ROW(X16))&amp;""</f>
        <v/>
      </c>
      <c r="I96" t="str" cm="1">
        <f t="array" aca="1" ref="I96" ca="1">INDIRECT("AB"&amp;ROW(X16))&amp;""</f>
        <v/>
      </c>
      <c r="J96" t="str" cm="1">
        <f t="array" aca="1" ref="J96" ca="1">INDIRECT("AD"&amp;ROW(X16))&amp;""</f>
        <v/>
      </c>
      <c r="K96" t="str" cm="1">
        <f t="array" aca="1" ref="K96" ca="1">INDIRECT("AI"&amp;ROW(AI16))&amp;""</f>
        <v/>
      </c>
      <c r="L96" t="str" cm="1">
        <f t="array" aca="1" ref="L96" ca="1">INDIRECT("AJ"&amp;ROW(AJ16))&amp;""</f>
        <v/>
      </c>
      <c r="X96" s="28">
        <v>31</v>
      </c>
      <c r="Y96" s="72"/>
      <c r="Z96" s="75"/>
      <c r="AA96" s="75"/>
      <c r="AB96" s="69"/>
      <c r="AC96" s="70"/>
      <c r="AD96" s="77"/>
      <c r="AE96" s="91"/>
      <c r="AF96" s="92"/>
      <c r="AG96" s="93"/>
      <c r="AH96" s="92"/>
      <c r="AI96" s="91"/>
      <c r="AJ96" s="92"/>
      <c r="AK96" s="59" t="str">
        <f ca="1">ASC(PHONETIC(INDIRECT("AA"&amp;96)))</f>
        <v/>
      </c>
      <c r="AL96" s="9"/>
      <c r="AM96" s="9"/>
      <c r="AN96" s="9" t="str" cm="1">
        <f t="array" aca="1" ref="AN96" ca="1">IF(AND(INDIRECT("AB"&amp;96)&gt;=1,INDIRECT("AB"&amp;96)&lt;5),MAX($AN$66:AN95)+1,"")</f>
        <v/>
      </c>
      <c r="AO96" s="9" t="str" cm="1">
        <f t="array" aca="1" ref="AO96" ca="1">IF(INDIRECT("AB"&amp;96)&gt;4,MAX($AO$66:AO95)+1,"")</f>
        <v/>
      </c>
      <c r="AP96" s="9" t="str" cm="1">
        <f t="array" aca="1" ref="AP96" ca="1">IF(AND(INDIRECT("AB"&amp;96)&gt;4),MAX($AP$11:AP95)+1,"")</f>
        <v/>
      </c>
      <c r="AQ96" s="9"/>
      <c r="AR96" s="9" t="str" cm="1">
        <f t="array" aca="1" ref="AR96" ca="1">IF(AND(INDIRECT("AB"&amp;96)&gt;=1,INDIRECT("AB"&amp;96)&lt;3),MAX($AR$66:AR95)+1,"")</f>
        <v/>
      </c>
      <c r="AS96" s="9" t="str" cm="1">
        <f t="array" aca="1" ref="AS96" ca="1">IF(INDIRECT("Z"&amp;ROW(AS96))&lt;&gt;"",MAX($AS$66:AS95)+1,"")</f>
        <v/>
      </c>
      <c r="AT96" s="9" t="str" cm="1">
        <f t="array" aca="1" ref="AT96" ca="1">INDIRECT("Y"&amp;96)&amp;INDIRECT("Z"&amp;96)&amp;""</f>
        <v/>
      </c>
      <c r="AU96" s="8">
        <v>95</v>
      </c>
    </row>
    <row r="97" spans="2:47" ht="24" customHeight="1" x14ac:dyDescent="0.15">
      <c r="B97" t="str">
        <f t="shared" ca="1" si="20"/>
        <v/>
      </c>
      <c r="C97" t="str">
        <f t="shared" si="25"/>
        <v/>
      </c>
      <c r="D97" t="str">
        <f t="shared" si="26"/>
        <v>一般</v>
      </c>
      <c r="E97" t="s">
        <v>65</v>
      </c>
      <c r="F97" t="str" cm="1">
        <f t="array" aca="1" ref="F97" ca="1">INDIRECT("Y"&amp;ROW(X17))&amp;""</f>
        <v/>
      </c>
      <c r="G97" t="str" cm="1">
        <f t="array" aca="1" ref="G97" ca="1">INDIRECT("Z"&amp;ROW(X17))&amp;""</f>
        <v/>
      </c>
      <c r="H97" t="str" cm="1">
        <f t="array" aca="1" ref="H97" ca="1">INDIRECT("AK"&amp;ROW(X17))&amp;""</f>
        <v/>
      </c>
      <c r="I97" t="str" cm="1">
        <f t="array" aca="1" ref="I97" ca="1">INDIRECT("AB"&amp;ROW(X17))&amp;""</f>
        <v/>
      </c>
      <c r="J97" t="str" cm="1">
        <f t="array" aca="1" ref="J97" ca="1">INDIRECT("AD"&amp;ROW(X17))&amp;""</f>
        <v/>
      </c>
      <c r="K97" t="str" cm="1">
        <f t="array" aca="1" ref="K97" ca="1">INDIRECT("AI"&amp;ROW(AI17))&amp;""</f>
        <v/>
      </c>
      <c r="L97" t="str" cm="1">
        <f t="array" aca="1" ref="L97" ca="1">INDIRECT("AJ"&amp;ROW(AJ17))&amp;""</f>
        <v/>
      </c>
      <c r="X97" s="28">
        <v>32</v>
      </c>
      <c r="Y97" s="72"/>
      <c r="Z97" s="75"/>
      <c r="AA97" s="75"/>
      <c r="AB97" s="69"/>
      <c r="AC97" s="70"/>
      <c r="AD97" s="77"/>
      <c r="AE97" s="91"/>
      <c r="AF97" s="92"/>
      <c r="AG97" s="93"/>
      <c r="AH97" s="92"/>
      <c r="AI97" s="91"/>
      <c r="AJ97" s="92"/>
      <c r="AK97" s="59" t="str">
        <f ca="1">ASC(PHONETIC(INDIRECT("AA"&amp;97)))</f>
        <v/>
      </c>
      <c r="AL97" s="9"/>
      <c r="AM97" s="9"/>
      <c r="AN97" s="9" t="str" cm="1">
        <f t="array" aca="1" ref="AN97" ca="1">IF(AND(INDIRECT("AB"&amp;97)&gt;=1,INDIRECT("AB"&amp;97)&lt;5),MAX($AN$66:AN96)+1,"")</f>
        <v/>
      </c>
      <c r="AO97" s="9" t="str" cm="1">
        <f t="array" aca="1" ref="AO97" ca="1">IF(INDIRECT("AB"&amp;97)&gt;4,MAX($AO$66:AO96)+1,"")</f>
        <v/>
      </c>
      <c r="AP97" s="9" t="str" cm="1">
        <f t="array" aca="1" ref="AP97" ca="1">IF(AND(INDIRECT("AB"&amp;97)&gt;4),MAX($AP$11:AP96)+1,"")</f>
        <v/>
      </c>
      <c r="AQ97" s="9"/>
      <c r="AR97" s="9" t="str" cm="1">
        <f t="array" aca="1" ref="AR97" ca="1">IF(AND(INDIRECT("AB"&amp;97)&gt;=1,INDIRECT("AB"&amp;97)&lt;3),MAX($AR$66:AR96)+1,"")</f>
        <v/>
      </c>
      <c r="AS97" s="9" t="str" cm="1">
        <f t="array" aca="1" ref="AS97" ca="1">IF(INDIRECT("Z"&amp;ROW(AS97))&lt;&gt;"",MAX($AS$66:AS96)+1,"")</f>
        <v/>
      </c>
      <c r="AT97" s="9" t="str" cm="1">
        <f t="array" aca="1" ref="AT97" ca="1">INDIRECT("Y"&amp;97)&amp;INDIRECT("Z"&amp;97)&amp;""</f>
        <v/>
      </c>
      <c r="AU97" s="8">
        <v>96</v>
      </c>
    </row>
    <row r="98" spans="2:47" ht="24" customHeight="1" x14ac:dyDescent="0.15">
      <c r="B98" t="str">
        <f t="shared" ca="1" si="20"/>
        <v/>
      </c>
      <c r="C98" t="str">
        <f t="shared" si="25"/>
        <v/>
      </c>
      <c r="D98" t="str">
        <f t="shared" si="26"/>
        <v>一般</v>
      </c>
      <c r="E98" t="s">
        <v>65</v>
      </c>
      <c r="F98" t="str" cm="1">
        <f t="array" aca="1" ref="F98" ca="1">INDIRECT("Y"&amp;ROW(X18))&amp;""</f>
        <v/>
      </c>
      <c r="G98" t="str" cm="1">
        <f t="array" aca="1" ref="G98" ca="1">INDIRECT("Z"&amp;ROW(X18))&amp;""</f>
        <v/>
      </c>
      <c r="H98" t="str" cm="1">
        <f t="array" aca="1" ref="H98" ca="1">INDIRECT("AK"&amp;ROW(X18))&amp;""</f>
        <v/>
      </c>
      <c r="I98" t="str" cm="1">
        <f t="array" aca="1" ref="I98" ca="1">INDIRECT("AB"&amp;ROW(X18))&amp;""</f>
        <v/>
      </c>
      <c r="J98" t="str" cm="1">
        <f t="array" aca="1" ref="J98" ca="1">INDIRECT("AD"&amp;ROW(X18))&amp;""</f>
        <v/>
      </c>
      <c r="K98" t="str" cm="1">
        <f t="array" aca="1" ref="K98" ca="1">INDIRECT("AI"&amp;ROW(AI18))&amp;""</f>
        <v/>
      </c>
      <c r="L98" t="str" cm="1">
        <f t="array" aca="1" ref="L98" ca="1">INDIRECT("AJ"&amp;ROW(AJ18))&amp;""</f>
        <v/>
      </c>
      <c r="X98" s="28">
        <v>33</v>
      </c>
      <c r="Y98" s="72"/>
      <c r="Z98" s="75"/>
      <c r="AA98" s="75"/>
      <c r="AB98" s="69"/>
      <c r="AC98" s="70"/>
      <c r="AD98" s="77"/>
      <c r="AE98" s="91"/>
      <c r="AF98" s="92"/>
      <c r="AG98" s="93"/>
      <c r="AH98" s="92"/>
      <c r="AI98" s="91"/>
      <c r="AJ98" s="92"/>
      <c r="AK98" s="59" t="str">
        <f ca="1">ASC(PHONETIC(INDIRECT("AA"&amp;98)))</f>
        <v/>
      </c>
      <c r="AL98" s="9"/>
      <c r="AM98" s="9"/>
      <c r="AN98" s="9" t="str" cm="1">
        <f t="array" aca="1" ref="AN98" ca="1">IF(AND(INDIRECT("AB"&amp;98)&gt;=1,INDIRECT("AB"&amp;98)&lt;5),MAX($AN$66:AN97)+1,"")</f>
        <v/>
      </c>
      <c r="AO98" s="9" t="str" cm="1">
        <f t="array" aca="1" ref="AO98" ca="1">IF(INDIRECT("AB"&amp;98)&gt;4,MAX($AO$66:AO97)+1,"")</f>
        <v/>
      </c>
      <c r="AP98" s="9" t="str" cm="1">
        <f t="array" aca="1" ref="AP98" ca="1">IF(AND(INDIRECT("AB"&amp;98)&gt;4),MAX($AP$11:AP97)+1,"")</f>
        <v/>
      </c>
      <c r="AQ98" s="9"/>
      <c r="AR98" s="9" t="str" cm="1">
        <f t="array" aca="1" ref="AR98" ca="1">IF(AND(INDIRECT("AB"&amp;98)&gt;=1,INDIRECT("AB"&amp;98)&lt;3),MAX($AR$66:AR97)+1,"")</f>
        <v/>
      </c>
      <c r="AS98" s="9" t="str" cm="1">
        <f t="array" aca="1" ref="AS98" ca="1">IF(INDIRECT("Z"&amp;ROW(AS98))&lt;&gt;"",MAX($AS$66:AS97)+1,"")</f>
        <v/>
      </c>
      <c r="AT98" s="9" t="str" cm="1">
        <f t="array" aca="1" ref="AT98" ca="1">INDIRECT("Y"&amp;98)&amp;INDIRECT("Z"&amp;98)&amp;""</f>
        <v/>
      </c>
      <c r="AU98" s="8">
        <v>97</v>
      </c>
    </row>
    <row r="99" spans="2:47" ht="24" customHeight="1" x14ac:dyDescent="0.15">
      <c r="B99" t="str">
        <f t="shared" ca="1" si="20"/>
        <v/>
      </c>
      <c r="C99" t="str">
        <f t="shared" si="25"/>
        <v/>
      </c>
      <c r="D99" t="str">
        <f t="shared" si="26"/>
        <v>一般</v>
      </c>
      <c r="E99" t="s">
        <v>65</v>
      </c>
      <c r="F99" t="str" cm="1">
        <f t="array" aca="1" ref="F99" ca="1">INDIRECT("Y"&amp;ROW(X19))&amp;""</f>
        <v/>
      </c>
      <c r="G99" t="str" cm="1">
        <f t="array" aca="1" ref="G99" ca="1">INDIRECT("Z"&amp;ROW(X19))&amp;""</f>
        <v/>
      </c>
      <c r="H99" t="str" cm="1">
        <f t="array" aca="1" ref="H99" ca="1">INDIRECT("AK"&amp;ROW(X19))&amp;""</f>
        <v/>
      </c>
      <c r="I99" t="str" cm="1">
        <f t="array" aca="1" ref="I99" ca="1">INDIRECT("AB"&amp;ROW(X19))&amp;""</f>
        <v/>
      </c>
      <c r="J99" t="str" cm="1">
        <f t="array" aca="1" ref="J99" ca="1">INDIRECT("AD"&amp;ROW(X19))&amp;""</f>
        <v/>
      </c>
      <c r="K99" t="str" cm="1">
        <f t="array" aca="1" ref="K99" ca="1">INDIRECT("AI"&amp;ROW(AI19))&amp;""</f>
        <v/>
      </c>
      <c r="L99" t="str" cm="1">
        <f t="array" aca="1" ref="L99" ca="1">INDIRECT("AJ"&amp;ROW(AJ19))&amp;""</f>
        <v/>
      </c>
      <c r="X99" s="28">
        <v>34</v>
      </c>
      <c r="Y99" s="72"/>
      <c r="Z99" s="75"/>
      <c r="AA99" s="75"/>
      <c r="AB99" s="69"/>
      <c r="AC99" s="70"/>
      <c r="AD99" s="77"/>
      <c r="AE99" s="91"/>
      <c r="AF99" s="92"/>
      <c r="AG99" s="93"/>
      <c r="AH99" s="92"/>
      <c r="AI99" s="91"/>
      <c r="AJ99" s="92"/>
      <c r="AK99" s="59" t="str">
        <f ca="1">ASC(PHONETIC(INDIRECT("AA"&amp;99)))</f>
        <v/>
      </c>
      <c r="AL99" s="9"/>
      <c r="AM99" s="9"/>
      <c r="AN99" s="9" t="str" cm="1">
        <f t="array" aca="1" ref="AN99" ca="1">IF(AND(INDIRECT("AB"&amp;99)&gt;=1,INDIRECT("AB"&amp;99)&lt;5),MAX($AN$66:AN98)+1,"")</f>
        <v/>
      </c>
      <c r="AO99" s="9" t="str" cm="1">
        <f t="array" aca="1" ref="AO99" ca="1">IF(INDIRECT("AB"&amp;99)&gt;4,MAX($AO$66:AO98)+1,"")</f>
        <v/>
      </c>
      <c r="AP99" s="9" t="str" cm="1">
        <f t="array" aca="1" ref="AP99" ca="1">IF(AND(INDIRECT("AB"&amp;99)&gt;4),MAX($AP$11:AP98)+1,"")</f>
        <v/>
      </c>
      <c r="AQ99" s="9"/>
      <c r="AR99" s="9" t="str" cm="1">
        <f t="array" aca="1" ref="AR99" ca="1">IF(AND(INDIRECT("AB"&amp;99)&gt;=1,INDIRECT("AB"&amp;99)&lt;3),MAX($AR$66:AR98)+1,"")</f>
        <v/>
      </c>
      <c r="AS99" s="9" t="str" cm="1">
        <f t="array" aca="1" ref="AS99" ca="1">IF(INDIRECT("Z"&amp;ROW(AS99))&lt;&gt;"",MAX($AS$66:AS98)+1,"")</f>
        <v/>
      </c>
      <c r="AT99" s="9" t="str" cm="1">
        <f t="array" aca="1" ref="AT99" ca="1">INDIRECT("Y"&amp;99)&amp;INDIRECT("Z"&amp;99)&amp;""</f>
        <v/>
      </c>
      <c r="AU99" s="8">
        <v>98</v>
      </c>
    </row>
    <row r="100" spans="2:47" ht="24" customHeight="1" x14ac:dyDescent="0.15">
      <c r="B100" t="str">
        <f t="shared" ca="1" si="20"/>
        <v/>
      </c>
      <c r="C100" t="str">
        <f t="shared" si="25"/>
        <v/>
      </c>
      <c r="D100" t="str">
        <f t="shared" si="26"/>
        <v>一般</v>
      </c>
      <c r="E100" t="s">
        <v>65</v>
      </c>
      <c r="F100" t="str" cm="1">
        <f t="array" aca="1" ref="F100" ca="1">INDIRECT("Y"&amp;ROW(X20))&amp;""</f>
        <v/>
      </c>
      <c r="G100" t="str" cm="1">
        <f t="array" aca="1" ref="G100" ca="1">INDIRECT("Z"&amp;ROW(X20))&amp;""</f>
        <v/>
      </c>
      <c r="H100" t="str" cm="1">
        <f t="array" aca="1" ref="H100" ca="1">INDIRECT("AK"&amp;ROW(X20))&amp;""</f>
        <v/>
      </c>
      <c r="I100" t="str" cm="1">
        <f t="array" aca="1" ref="I100" ca="1">INDIRECT("AB"&amp;ROW(X20))&amp;""</f>
        <v/>
      </c>
      <c r="J100" t="str" cm="1">
        <f t="array" aca="1" ref="J100" ca="1">INDIRECT("AD"&amp;ROW(X20))&amp;""</f>
        <v/>
      </c>
      <c r="K100" t="str" cm="1">
        <f t="array" aca="1" ref="K100" ca="1">INDIRECT("AI"&amp;ROW(AI20))&amp;""</f>
        <v/>
      </c>
      <c r="L100" t="str" cm="1">
        <f t="array" aca="1" ref="L100" ca="1">INDIRECT("AJ"&amp;ROW(AJ20))&amp;""</f>
        <v/>
      </c>
      <c r="X100" s="28">
        <v>35</v>
      </c>
      <c r="Y100" s="72"/>
      <c r="Z100" s="75"/>
      <c r="AA100" s="75"/>
      <c r="AB100" s="69"/>
      <c r="AC100" s="70"/>
      <c r="AD100" s="77"/>
      <c r="AE100" s="91"/>
      <c r="AF100" s="92"/>
      <c r="AG100" s="93"/>
      <c r="AH100" s="92"/>
      <c r="AI100" s="91"/>
      <c r="AJ100" s="92"/>
      <c r="AK100" s="59" t="str">
        <f ca="1">ASC(PHONETIC(INDIRECT("AA"&amp;100)))</f>
        <v/>
      </c>
      <c r="AL100" s="9"/>
      <c r="AM100" s="9"/>
      <c r="AN100" s="9" t="str" cm="1">
        <f t="array" aca="1" ref="AN100" ca="1">IF(AND(INDIRECT("AB"&amp;100)&gt;=1,INDIRECT("AB"&amp;100)&lt;5),MAX($AN$66:AN99)+1,"")</f>
        <v/>
      </c>
      <c r="AO100" s="9" t="str" cm="1">
        <f t="array" aca="1" ref="AO100" ca="1">IF(INDIRECT("AB"&amp;100)&gt;4,MAX($AO$66:AO99)+1,"")</f>
        <v/>
      </c>
      <c r="AP100" s="9" t="str" cm="1">
        <f t="array" aca="1" ref="AP100" ca="1">IF(AND(INDIRECT("AB"&amp;100)&gt;4),MAX($AP$11:AP99)+1,"")</f>
        <v/>
      </c>
      <c r="AQ100" s="9"/>
      <c r="AR100" s="9" t="str" cm="1">
        <f t="array" aca="1" ref="AR100" ca="1">IF(AND(INDIRECT("AB"&amp;100)&gt;=1,INDIRECT("AB"&amp;100)&lt;3),MAX($AR$66:AR99)+1,"")</f>
        <v/>
      </c>
      <c r="AS100" s="9" t="str" cm="1">
        <f t="array" aca="1" ref="AS100" ca="1">IF(INDIRECT("Z"&amp;ROW(AS100))&lt;&gt;"",MAX($AS$66:AS99)+1,"")</f>
        <v/>
      </c>
      <c r="AT100" s="9" t="str" cm="1">
        <f t="array" aca="1" ref="AT100" ca="1">INDIRECT("Y"&amp;100)&amp;INDIRECT("Z"&amp;100)&amp;""</f>
        <v/>
      </c>
      <c r="AU100" s="8">
        <v>99</v>
      </c>
    </row>
    <row r="101" spans="2:47" ht="24" customHeight="1" x14ac:dyDescent="0.15">
      <c r="B101" t="str">
        <f t="shared" ca="1" si="20"/>
        <v/>
      </c>
      <c r="C101" t="str">
        <f t="shared" si="25"/>
        <v/>
      </c>
      <c r="D101" t="str">
        <f t="shared" si="26"/>
        <v>一般</v>
      </c>
      <c r="E101" t="s">
        <v>65</v>
      </c>
      <c r="F101" t="str" cm="1">
        <f t="array" aca="1" ref="F101" ca="1">INDIRECT("Y"&amp;ROW(X21))&amp;""</f>
        <v/>
      </c>
      <c r="G101" t="str" cm="1">
        <f t="array" aca="1" ref="G101" ca="1">INDIRECT("Z"&amp;ROW(X21))&amp;""</f>
        <v/>
      </c>
      <c r="H101" t="str" cm="1">
        <f t="array" aca="1" ref="H101" ca="1">INDIRECT("AK"&amp;ROW(X21))&amp;""</f>
        <v/>
      </c>
      <c r="I101" t="str" cm="1">
        <f t="array" aca="1" ref="I101" ca="1">INDIRECT("AB"&amp;ROW(X21))&amp;""</f>
        <v/>
      </c>
      <c r="J101" t="str" cm="1">
        <f t="array" aca="1" ref="J101" ca="1">INDIRECT("AD"&amp;ROW(X21))&amp;""</f>
        <v/>
      </c>
      <c r="K101" t="str" cm="1">
        <f t="array" aca="1" ref="K101" ca="1">INDIRECT("AI"&amp;ROW(AI21))&amp;""</f>
        <v/>
      </c>
      <c r="L101" t="str" cm="1">
        <f t="array" aca="1" ref="L101" ca="1">INDIRECT("AJ"&amp;ROW(AJ21))&amp;""</f>
        <v/>
      </c>
      <c r="X101" s="28">
        <v>36</v>
      </c>
      <c r="Y101" s="72"/>
      <c r="Z101" s="75"/>
      <c r="AA101" s="75"/>
      <c r="AB101" s="69"/>
      <c r="AC101" s="70"/>
      <c r="AD101" s="77"/>
      <c r="AE101" s="91"/>
      <c r="AF101" s="92"/>
      <c r="AG101" s="93"/>
      <c r="AH101" s="92"/>
      <c r="AI101" s="91"/>
      <c r="AJ101" s="92"/>
      <c r="AK101" s="59" t="str">
        <f ca="1">ASC(PHONETIC(INDIRECT("AA"&amp;101)))</f>
        <v/>
      </c>
      <c r="AL101" s="9"/>
      <c r="AM101" s="9"/>
      <c r="AN101" s="9" t="str" cm="1">
        <f t="array" aca="1" ref="AN101" ca="1">IF(AND(INDIRECT("AB"&amp;101)&gt;=1,INDIRECT("AB"&amp;101)&lt;5),MAX($AN$66:AN100)+1,"")</f>
        <v/>
      </c>
      <c r="AO101" s="9" t="str" cm="1">
        <f t="array" aca="1" ref="AO101" ca="1">IF(INDIRECT("AB"&amp;101)&gt;4,MAX($AO$66:AO100)+1,"")</f>
        <v/>
      </c>
      <c r="AP101" s="9" t="str" cm="1">
        <f t="array" aca="1" ref="AP101" ca="1">IF(AND(INDIRECT("AB"&amp;101)&gt;4),MAX($AP$11:AP100)+1,"")</f>
        <v/>
      </c>
      <c r="AQ101" s="9"/>
      <c r="AR101" s="9" t="str" cm="1">
        <f t="array" aca="1" ref="AR101" ca="1">IF(AND(INDIRECT("AB"&amp;101)&gt;=1,INDIRECT("AB"&amp;101)&lt;3),MAX($AR$66:AR100)+1,"")</f>
        <v/>
      </c>
      <c r="AS101" s="9" t="str" cm="1">
        <f t="array" aca="1" ref="AS101" ca="1">IF(INDIRECT("Z"&amp;ROW(AS101))&lt;&gt;"",MAX($AS$66:AS100)+1,"")</f>
        <v/>
      </c>
      <c r="AT101" s="9" t="str" cm="1">
        <f t="array" aca="1" ref="AT101" ca="1">INDIRECT("Y"&amp;101)&amp;INDIRECT("Z"&amp;101)&amp;""</f>
        <v/>
      </c>
      <c r="AU101" s="8">
        <v>100</v>
      </c>
    </row>
    <row r="102" spans="2:47" ht="24" customHeight="1" x14ac:dyDescent="0.15">
      <c r="B102" t="str">
        <f t="shared" ca="1" si="20"/>
        <v/>
      </c>
      <c r="C102" t="str">
        <f t="shared" si="25"/>
        <v/>
      </c>
      <c r="D102" t="str">
        <f t="shared" si="26"/>
        <v>一般</v>
      </c>
      <c r="E102" t="s">
        <v>65</v>
      </c>
      <c r="F102" t="str" cm="1">
        <f t="array" aca="1" ref="F102" ca="1">INDIRECT("Y"&amp;ROW(X22))&amp;""</f>
        <v/>
      </c>
      <c r="G102" t="str" cm="1">
        <f t="array" aca="1" ref="G102" ca="1">INDIRECT("Z"&amp;ROW(X22))&amp;""</f>
        <v/>
      </c>
      <c r="H102" t="str" cm="1">
        <f t="array" aca="1" ref="H102" ca="1">INDIRECT("AK"&amp;ROW(X22))&amp;""</f>
        <v/>
      </c>
      <c r="I102" t="str" cm="1">
        <f t="array" aca="1" ref="I102" ca="1">INDIRECT("AB"&amp;ROW(X22))&amp;""</f>
        <v/>
      </c>
      <c r="J102" t="str" cm="1">
        <f t="array" aca="1" ref="J102" ca="1">INDIRECT("AD"&amp;ROW(X22))&amp;""</f>
        <v/>
      </c>
      <c r="K102" t="str" cm="1">
        <f t="array" aca="1" ref="K102" ca="1">INDIRECT("AI"&amp;ROW(AI22))&amp;""</f>
        <v/>
      </c>
      <c r="L102" t="str" cm="1">
        <f t="array" aca="1" ref="L102" ca="1">INDIRECT("AJ"&amp;ROW(AJ22))&amp;""</f>
        <v/>
      </c>
      <c r="X102" s="28">
        <v>37</v>
      </c>
      <c r="Y102" s="72"/>
      <c r="Z102" s="75"/>
      <c r="AA102" s="75"/>
      <c r="AB102" s="69"/>
      <c r="AC102" s="70"/>
      <c r="AD102" s="77"/>
      <c r="AE102" s="91"/>
      <c r="AF102" s="92"/>
      <c r="AG102" s="93"/>
      <c r="AH102" s="92"/>
      <c r="AI102" s="91"/>
      <c r="AJ102" s="92"/>
      <c r="AK102" s="59" t="str">
        <f ca="1">ASC(PHONETIC(INDIRECT("AA"&amp;102)))</f>
        <v/>
      </c>
      <c r="AL102" s="9"/>
      <c r="AM102" s="9"/>
      <c r="AN102" s="9" t="str" cm="1">
        <f t="array" aca="1" ref="AN102" ca="1">IF(AND(INDIRECT("AB"&amp;102)&gt;=1,INDIRECT("AB"&amp;102)&lt;5),MAX($AN$66:AN101)+1,"")</f>
        <v/>
      </c>
      <c r="AO102" s="9" t="str" cm="1">
        <f t="array" aca="1" ref="AO102" ca="1">IF(INDIRECT("AB"&amp;102)&gt;4,MAX($AO$66:AO101)+1,"")</f>
        <v/>
      </c>
      <c r="AP102" s="9" t="str" cm="1">
        <f t="array" aca="1" ref="AP102" ca="1">IF(AND(INDIRECT("AB"&amp;102)&gt;4),MAX($AP$11:AP101)+1,"")</f>
        <v/>
      </c>
      <c r="AQ102" s="9"/>
      <c r="AR102" s="9" t="str" cm="1">
        <f t="array" aca="1" ref="AR102" ca="1">IF(AND(INDIRECT("AB"&amp;102)&gt;=1,INDIRECT("AB"&amp;102)&lt;3),MAX($AR$66:AR101)+1,"")</f>
        <v/>
      </c>
      <c r="AS102" s="9" t="str" cm="1">
        <f t="array" aca="1" ref="AS102" ca="1">IF(INDIRECT("Z"&amp;ROW(AS102))&lt;&gt;"",MAX($AS$66:AS101)+1,"")</f>
        <v/>
      </c>
      <c r="AT102" s="9" t="str" cm="1">
        <f t="array" aca="1" ref="AT102" ca="1">INDIRECT("Y"&amp;102)&amp;INDIRECT("Z"&amp;102)&amp;""</f>
        <v/>
      </c>
      <c r="AU102" s="8">
        <v>101</v>
      </c>
    </row>
    <row r="103" spans="2:47" ht="24" customHeight="1" x14ac:dyDescent="0.15">
      <c r="B103" t="str">
        <f t="shared" ca="1" si="20"/>
        <v/>
      </c>
      <c r="C103" t="str">
        <f t="shared" si="25"/>
        <v/>
      </c>
      <c r="D103" t="str">
        <f t="shared" si="26"/>
        <v>一般</v>
      </c>
      <c r="E103" t="s">
        <v>65</v>
      </c>
      <c r="F103" t="str" cm="1">
        <f t="array" aca="1" ref="F103" ca="1">INDIRECT("Y"&amp;ROW(X23))&amp;""</f>
        <v/>
      </c>
      <c r="G103" t="str" cm="1">
        <f t="array" aca="1" ref="G103" ca="1">INDIRECT("Z"&amp;ROW(X23))&amp;""</f>
        <v/>
      </c>
      <c r="H103" t="str" cm="1">
        <f t="array" aca="1" ref="H103" ca="1">INDIRECT("AK"&amp;ROW(X23))&amp;""</f>
        <v/>
      </c>
      <c r="I103" t="str" cm="1">
        <f t="array" aca="1" ref="I103" ca="1">INDIRECT("AB"&amp;ROW(X23))&amp;""</f>
        <v/>
      </c>
      <c r="J103" t="str" cm="1">
        <f t="array" aca="1" ref="J103" ca="1">INDIRECT("AD"&amp;ROW(X23))&amp;""</f>
        <v/>
      </c>
      <c r="K103" t="str" cm="1">
        <f t="array" aca="1" ref="K103" ca="1">INDIRECT("AI"&amp;ROW(AI23))&amp;""</f>
        <v/>
      </c>
      <c r="L103" t="str" cm="1">
        <f t="array" aca="1" ref="L103" ca="1">INDIRECT("AJ"&amp;ROW(AJ23))&amp;""</f>
        <v/>
      </c>
      <c r="X103" s="28">
        <v>38</v>
      </c>
      <c r="Y103" s="72"/>
      <c r="Z103" s="75"/>
      <c r="AA103" s="75"/>
      <c r="AB103" s="69"/>
      <c r="AC103" s="70"/>
      <c r="AD103" s="77"/>
      <c r="AE103" s="91"/>
      <c r="AF103" s="92"/>
      <c r="AG103" s="93"/>
      <c r="AH103" s="92"/>
      <c r="AI103" s="91"/>
      <c r="AJ103" s="92"/>
      <c r="AK103" s="59" t="str">
        <f ca="1">ASC(PHONETIC(INDIRECT("AA"&amp;103)))</f>
        <v/>
      </c>
      <c r="AL103" s="9"/>
      <c r="AM103" s="9"/>
      <c r="AN103" s="9" t="str" cm="1">
        <f t="array" aca="1" ref="AN103" ca="1">IF(AND(INDIRECT("AB"&amp;103)&gt;=1,INDIRECT("AB"&amp;103)&lt;5),MAX($AN$66:AN102)+1,"")</f>
        <v/>
      </c>
      <c r="AO103" s="9" t="str" cm="1">
        <f t="array" aca="1" ref="AO103" ca="1">IF(INDIRECT("AB"&amp;103)&gt;4,MAX($AO$66:AO102)+1,"")</f>
        <v/>
      </c>
      <c r="AP103" s="9" t="str" cm="1">
        <f t="array" aca="1" ref="AP103" ca="1">IF(AND(INDIRECT("AB"&amp;103)&gt;4),MAX($AP$11:AP102)+1,"")</f>
        <v/>
      </c>
      <c r="AQ103" s="9"/>
      <c r="AR103" s="9" t="str" cm="1">
        <f t="array" aca="1" ref="AR103" ca="1">IF(AND(INDIRECT("AB"&amp;103)&gt;=1,INDIRECT("AB"&amp;103)&lt;3),MAX($AR$66:AR102)+1,"")</f>
        <v/>
      </c>
      <c r="AS103" s="9" t="str" cm="1">
        <f t="array" aca="1" ref="AS103" ca="1">IF(INDIRECT("Z"&amp;ROW(AS103))&lt;&gt;"",MAX($AS$66:AS102)+1,"")</f>
        <v/>
      </c>
      <c r="AT103" s="9" t="str" cm="1">
        <f t="array" aca="1" ref="AT103" ca="1">INDIRECT("Y"&amp;103)&amp;INDIRECT("Z"&amp;103)&amp;""</f>
        <v/>
      </c>
      <c r="AU103" s="8">
        <v>102</v>
      </c>
    </row>
    <row r="104" spans="2:47" ht="24" customHeight="1" x14ac:dyDescent="0.15">
      <c r="B104" t="str">
        <f t="shared" ca="1" si="20"/>
        <v/>
      </c>
      <c r="C104" t="str">
        <f t="shared" si="25"/>
        <v/>
      </c>
      <c r="D104" t="str">
        <f t="shared" si="26"/>
        <v>一般</v>
      </c>
      <c r="E104" t="s">
        <v>65</v>
      </c>
      <c r="F104" t="str" cm="1">
        <f t="array" aca="1" ref="F104" ca="1">INDIRECT("Y"&amp;ROW(X24))&amp;""</f>
        <v/>
      </c>
      <c r="G104" t="str" cm="1">
        <f t="array" aca="1" ref="G104" ca="1">INDIRECT("Z"&amp;ROW(X24))&amp;""</f>
        <v/>
      </c>
      <c r="H104" t="str" cm="1">
        <f t="array" aca="1" ref="H104" ca="1">INDIRECT("AK"&amp;ROW(X24))&amp;""</f>
        <v/>
      </c>
      <c r="I104" t="str" cm="1">
        <f t="array" aca="1" ref="I104" ca="1">INDIRECT("AB"&amp;ROW(X24))&amp;""</f>
        <v/>
      </c>
      <c r="J104" t="str" cm="1">
        <f t="array" aca="1" ref="J104" ca="1">INDIRECT("AD"&amp;ROW(X24))&amp;""</f>
        <v/>
      </c>
      <c r="K104" t="str" cm="1">
        <f t="array" aca="1" ref="K104" ca="1">INDIRECT("AI"&amp;ROW(AI24))&amp;""</f>
        <v/>
      </c>
      <c r="L104" t="str" cm="1">
        <f t="array" aca="1" ref="L104" ca="1">INDIRECT("AJ"&amp;ROW(AJ24))&amp;""</f>
        <v/>
      </c>
      <c r="X104" s="28">
        <v>39</v>
      </c>
      <c r="Y104" s="72"/>
      <c r="Z104" s="75"/>
      <c r="AA104" s="75"/>
      <c r="AB104" s="69"/>
      <c r="AC104" s="70"/>
      <c r="AD104" s="77"/>
      <c r="AE104" s="91"/>
      <c r="AF104" s="92"/>
      <c r="AG104" s="93"/>
      <c r="AH104" s="92"/>
      <c r="AI104" s="91"/>
      <c r="AJ104" s="92"/>
      <c r="AK104" s="59" t="str">
        <f ca="1">ASC(PHONETIC(INDIRECT("AA"&amp;104)))</f>
        <v/>
      </c>
      <c r="AL104" s="9"/>
      <c r="AM104" s="9"/>
      <c r="AN104" s="9" t="str" cm="1">
        <f t="array" aca="1" ref="AN104" ca="1">IF(AND(INDIRECT("AB"&amp;104)&gt;=1,INDIRECT("AB"&amp;104)&lt;5),MAX($AN$66:AN103)+1,"")</f>
        <v/>
      </c>
      <c r="AO104" s="9" t="str" cm="1">
        <f t="array" aca="1" ref="AO104" ca="1">IF(INDIRECT("AB"&amp;104)&gt;4,MAX($AO$66:AO103)+1,"")</f>
        <v/>
      </c>
      <c r="AP104" s="9" t="str" cm="1">
        <f t="array" aca="1" ref="AP104" ca="1">IF(AND(INDIRECT("AB"&amp;104)&gt;4),MAX($AP$11:AP103)+1,"")</f>
        <v/>
      </c>
      <c r="AQ104" s="9"/>
      <c r="AR104" s="9" t="str" cm="1">
        <f t="array" aca="1" ref="AR104" ca="1">IF(AND(INDIRECT("AB"&amp;104)&gt;=1,INDIRECT("AB"&amp;104)&lt;3),MAX($AR$66:AR103)+1,"")</f>
        <v/>
      </c>
      <c r="AS104" s="9" t="str" cm="1">
        <f t="array" aca="1" ref="AS104" ca="1">IF(INDIRECT("Z"&amp;ROW(AS104))&lt;&gt;"",MAX($AS$66:AS103)+1,"")</f>
        <v/>
      </c>
      <c r="AT104" s="9" t="str" cm="1">
        <f t="array" aca="1" ref="AT104" ca="1">INDIRECT("Y"&amp;104)&amp;INDIRECT("Z"&amp;104)&amp;""</f>
        <v/>
      </c>
      <c r="AU104" s="8">
        <v>103</v>
      </c>
    </row>
    <row r="105" spans="2:47" ht="24" customHeight="1" x14ac:dyDescent="0.15">
      <c r="B105" t="str">
        <f t="shared" ca="1" si="20"/>
        <v/>
      </c>
      <c r="C105" t="str">
        <f t="shared" si="25"/>
        <v/>
      </c>
      <c r="D105" t="str">
        <f t="shared" si="26"/>
        <v>一般</v>
      </c>
      <c r="E105" t="s">
        <v>65</v>
      </c>
      <c r="F105" t="str" cm="1">
        <f t="array" aca="1" ref="F105" ca="1">INDIRECT("Y"&amp;ROW(X25))&amp;""</f>
        <v/>
      </c>
      <c r="G105" t="str" cm="1">
        <f t="array" aca="1" ref="G105" ca="1">INDIRECT("Z"&amp;ROW(X25))&amp;""</f>
        <v/>
      </c>
      <c r="H105" t="str" cm="1">
        <f t="array" aca="1" ref="H105" ca="1">INDIRECT("AK"&amp;ROW(X25))&amp;""</f>
        <v/>
      </c>
      <c r="I105" t="str" cm="1">
        <f t="array" aca="1" ref="I105" ca="1">INDIRECT("AB"&amp;ROW(X25))&amp;""</f>
        <v/>
      </c>
      <c r="J105" t="str" cm="1">
        <f t="array" aca="1" ref="J105" ca="1">INDIRECT("AD"&amp;ROW(X25))&amp;""</f>
        <v/>
      </c>
      <c r="K105" t="str" cm="1">
        <f t="array" aca="1" ref="K105" ca="1">INDIRECT("AI"&amp;ROW(AI25))&amp;""</f>
        <v/>
      </c>
      <c r="L105" t="str" cm="1">
        <f t="array" aca="1" ref="L105" ca="1">INDIRECT("AJ"&amp;ROW(AJ25))&amp;""</f>
        <v/>
      </c>
      <c r="X105" s="28">
        <v>40</v>
      </c>
      <c r="Y105" s="72"/>
      <c r="Z105" s="75"/>
      <c r="AA105" s="75"/>
      <c r="AB105" s="69"/>
      <c r="AC105" s="70"/>
      <c r="AD105" s="77"/>
      <c r="AE105" s="91"/>
      <c r="AF105" s="92"/>
      <c r="AG105" s="93"/>
      <c r="AH105" s="92"/>
      <c r="AI105" s="91"/>
      <c r="AJ105" s="92"/>
      <c r="AK105" s="59" t="str">
        <f ca="1">ASC(PHONETIC(INDIRECT("AA"&amp;105)))</f>
        <v/>
      </c>
      <c r="AL105" s="9"/>
      <c r="AM105" s="9"/>
      <c r="AN105" s="9" t="str" cm="1">
        <f t="array" aca="1" ref="AN105" ca="1">IF(AND(INDIRECT("AB"&amp;105)&gt;=1,INDIRECT("AB"&amp;105)&lt;5),MAX($AN$66:AN104)+1,"")</f>
        <v/>
      </c>
      <c r="AO105" s="9" t="str" cm="1">
        <f t="array" aca="1" ref="AO105" ca="1">IF(INDIRECT("AB"&amp;105)&gt;4,MAX($AO$66:AO104)+1,"")</f>
        <v/>
      </c>
      <c r="AP105" s="9" t="str" cm="1">
        <f t="array" aca="1" ref="AP105" ca="1">IF(AND(INDIRECT("AB"&amp;105)&gt;4),MAX($AP$11:AP104)+1,"")</f>
        <v/>
      </c>
      <c r="AQ105" s="9"/>
      <c r="AR105" s="9" t="str" cm="1">
        <f t="array" aca="1" ref="AR105" ca="1">IF(AND(INDIRECT("AB"&amp;105)&gt;=1,INDIRECT("AB"&amp;105)&lt;3),MAX($AR$66:AR104)+1,"")</f>
        <v/>
      </c>
      <c r="AS105" s="9" t="str" cm="1">
        <f t="array" aca="1" ref="AS105" ca="1">IF(INDIRECT("Z"&amp;ROW(AS105))&lt;&gt;"",MAX($AS$66:AS104)+1,"")</f>
        <v/>
      </c>
      <c r="AT105" s="9" t="str" cm="1">
        <f t="array" aca="1" ref="AT105" ca="1">INDIRECT("Y"&amp;105)&amp;INDIRECT("Z"&amp;105)&amp;""</f>
        <v/>
      </c>
      <c r="AU105" s="8">
        <v>104</v>
      </c>
    </row>
    <row r="106" spans="2:47" ht="24" customHeight="1" x14ac:dyDescent="0.15">
      <c r="B106" t="str">
        <f t="shared" ca="1" si="20"/>
        <v/>
      </c>
      <c r="C106" t="str">
        <f t="shared" si="25"/>
        <v/>
      </c>
      <c r="D106" t="str">
        <f t="shared" si="26"/>
        <v>一般</v>
      </c>
      <c r="E106" t="s">
        <v>65</v>
      </c>
      <c r="F106" t="str" cm="1">
        <f t="array" aca="1" ref="F106" ca="1">INDIRECT("Y"&amp;ROW(X26))&amp;""</f>
        <v/>
      </c>
      <c r="G106" t="str" cm="1">
        <f t="array" aca="1" ref="G106" ca="1">INDIRECT("Z"&amp;ROW(X26))&amp;""</f>
        <v/>
      </c>
      <c r="H106" t="str" cm="1">
        <f t="array" aca="1" ref="H106" ca="1">INDIRECT("AK"&amp;ROW(X26))&amp;""</f>
        <v/>
      </c>
      <c r="I106" t="str" cm="1">
        <f t="array" aca="1" ref="I106" ca="1">INDIRECT("AB"&amp;ROW(X26))&amp;""</f>
        <v/>
      </c>
      <c r="J106" t="str" cm="1">
        <f t="array" aca="1" ref="J106" ca="1">INDIRECT("AD"&amp;ROW(X26))&amp;""</f>
        <v/>
      </c>
      <c r="K106" t="str" cm="1">
        <f t="array" aca="1" ref="K106" ca="1">INDIRECT("AI"&amp;ROW(AI26))&amp;""</f>
        <v/>
      </c>
      <c r="L106" t="str" cm="1">
        <f t="array" aca="1" ref="L106" ca="1">INDIRECT("AJ"&amp;ROW(AJ26))&amp;""</f>
        <v/>
      </c>
      <c r="X106" s="28">
        <v>41</v>
      </c>
      <c r="Y106" s="72"/>
      <c r="Z106" s="75"/>
      <c r="AA106" s="75"/>
      <c r="AB106" s="69"/>
      <c r="AC106" s="70"/>
      <c r="AD106" s="77"/>
      <c r="AE106" s="91"/>
      <c r="AF106" s="92"/>
      <c r="AG106" s="93"/>
      <c r="AH106" s="92"/>
      <c r="AI106" s="91"/>
      <c r="AJ106" s="92"/>
      <c r="AK106" s="59" t="str">
        <f ca="1">ASC(PHONETIC(INDIRECT("AA"&amp;106)))</f>
        <v/>
      </c>
      <c r="AL106" s="9"/>
      <c r="AM106" s="9"/>
      <c r="AN106" s="9" t="str" cm="1">
        <f t="array" aca="1" ref="AN106" ca="1">IF(AND(INDIRECT("AB"&amp;106)&gt;=1,INDIRECT("AB"&amp;106)&lt;5),MAX($AN$66:AN105)+1,"")</f>
        <v/>
      </c>
      <c r="AO106" s="9" t="str" cm="1">
        <f t="array" aca="1" ref="AO106" ca="1">IF(INDIRECT("AB"&amp;106)&gt;4,MAX($AO$66:AO105)+1,"")</f>
        <v/>
      </c>
      <c r="AP106" s="9" t="str" cm="1">
        <f t="array" aca="1" ref="AP106" ca="1">IF(AND(INDIRECT("AB"&amp;106)&gt;4),MAX($AP$11:AP105)+1,"")</f>
        <v/>
      </c>
      <c r="AQ106" s="9"/>
      <c r="AR106" s="9" t="str" cm="1">
        <f t="array" aca="1" ref="AR106" ca="1">IF(AND(INDIRECT("AB"&amp;106)&gt;=1,INDIRECT("AB"&amp;106)&lt;3),MAX($AR$66:AR105)+1,"")</f>
        <v/>
      </c>
      <c r="AS106" s="9" t="str" cm="1">
        <f t="array" aca="1" ref="AS106" ca="1">IF(INDIRECT("Z"&amp;ROW(AS106))&lt;&gt;"",MAX($AS$66:AS105)+1,"")</f>
        <v/>
      </c>
      <c r="AT106" s="9" t="str" cm="1">
        <f t="array" aca="1" ref="AT106" ca="1">INDIRECT("Y"&amp;106)&amp;INDIRECT("Z"&amp;106)&amp;""</f>
        <v/>
      </c>
      <c r="AU106" s="8">
        <v>105</v>
      </c>
    </row>
    <row r="107" spans="2:47" ht="24" customHeight="1" x14ac:dyDescent="0.15">
      <c r="B107" t="str">
        <f t="shared" ca="1" si="20"/>
        <v/>
      </c>
      <c r="C107" t="str">
        <f t="shared" si="25"/>
        <v/>
      </c>
      <c r="D107" t="str">
        <f t="shared" si="26"/>
        <v>一般</v>
      </c>
      <c r="E107" t="s">
        <v>65</v>
      </c>
      <c r="F107" t="str" cm="1">
        <f t="array" aca="1" ref="F107" ca="1">INDIRECT("Y"&amp;ROW(X27))&amp;""</f>
        <v/>
      </c>
      <c r="G107" t="str" cm="1">
        <f t="array" aca="1" ref="G107" ca="1">INDIRECT("Z"&amp;ROW(X27))&amp;""</f>
        <v/>
      </c>
      <c r="H107" t="str" cm="1">
        <f t="array" aca="1" ref="H107" ca="1">INDIRECT("AK"&amp;ROW(X27))&amp;""</f>
        <v/>
      </c>
      <c r="I107" t="str" cm="1">
        <f t="array" aca="1" ref="I107" ca="1">INDIRECT("AB"&amp;ROW(X27))&amp;""</f>
        <v/>
      </c>
      <c r="J107" t="str" cm="1">
        <f t="array" aca="1" ref="J107" ca="1">INDIRECT("AD"&amp;ROW(X27))&amp;""</f>
        <v/>
      </c>
      <c r="K107" t="str" cm="1">
        <f t="array" aca="1" ref="K107" ca="1">INDIRECT("AI"&amp;ROW(AI27))&amp;""</f>
        <v/>
      </c>
      <c r="L107" t="str" cm="1">
        <f t="array" aca="1" ref="L107" ca="1">INDIRECT("AJ"&amp;ROW(AJ27))&amp;""</f>
        <v/>
      </c>
      <c r="X107" s="28">
        <v>42</v>
      </c>
      <c r="Y107" s="72"/>
      <c r="Z107" s="75"/>
      <c r="AA107" s="75"/>
      <c r="AB107" s="69"/>
      <c r="AC107" s="70"/>
      <c r="AD107" s="77"/>
      <c r="AE107" s="91"/>
      <c r="AF107" s="92"/>
      <c r="AG107" s="93"/>
      <c r="AH107" s="92"/>
      <c r="AI107" s="91"/>
      <c r="AJ107" s="92"/>
      <c r="AK107" s="59" t="str">
        <f ca="1">ASC(PHONETIC(INDIRECT("AA"&amp;107)))</f>
        <v/>
      </c>
      <c r="AL107" s="9"/>
      <c r="AM107" s="9"/>
      <c r="AN107" s="9" t="str" cm="1">
        <f t="array" aca="1" ref="AN107" ca="1">IF(AND(INDIRECT("AB"&amp;107)&gt;=1,INDIRECT("AB"&amp;107)&lt;5),MAX($AN$66:AN106)+1,"")</f>
        <v/>
      </c>
      <c r="AO107" s="9" t="str" cm="1">
        <f t="array" aca="1" ref="AO107" ca="1">IF(INDIRECT("AB"&amp;107)&gt;4,MAX($AO$66:AO106)+1,"")</f>
        <v/>
      </c>
      <c r="AP107" s="9" t="str" cm="1">
        <f t="array" aca="1" ref="AP107" ca="1">IF(AND(INDIRECT("AB"&amp;107)&gt;4),MAX($AP$11:AP106)+1,"")</f>
        <v/>
      </c>
      <c r="AQ107" s="9"/>
      <c r="AR107" s="9" t="str" cm="1">
        <f t="array" aca="1" ref="AR107" ca="1">IF(AND(INDIRECT("AB"&amp;107)&gt;=1,INDIRECT("AB"&amp;107)&lt;3),MAX($AR$66:AR106)+1,"")</f>
        <v/>
      </c>
      <c r="AS107" s="9" t="str" cm="1">
        <f t="array" aca="1" ref="AS107" ca="1">IF(INDIRECT("Z"&amp;ROW(AS107))&lt;&gt;"",MAX($AS$66:AS106)+1,"")</f>
        <v/>
      </c>
      <c r="AT107" s="9" t="str" cm="1">
        <f t="array" aca="1" ref="AT107" ca="1">INDIRECT("Y"&amp;107)&amp;INDIRECT("Z"&amp;107)&amp;""</f>
        <v/>
      </c>
      <c r="AU107" s="8">
        <v>106</v>
      </c>
    </row>
    <row r="108" spans="2:47" ht="24" customHeight="1" x14ac:dyDescent="0.15">
      <c r="B108" t="str">
        <f t="shared" ca="1" si="20"/>
        <v/>
      </c>
      <c r="C108" t="str">
        <f t="shared" si="25"/>
        <v/>
      </c>
      <c r="D108" t="str">
        <f t="shared" si="26"/>
        <v>一般</v>
      </c>
      <c r="E108" t="s">
        <v>65</v>
      </c>
      <c r="F108" t="str" cm="1">
        <f t="array" aca="1" ref="F108" ca="1">INDIRECT("Y"&amp;ROW(X28))&amp;""</f>
        <v/>
      </c>
      <c r="G108" t="str" cm="1">
        <f t="array" aca="1" ref="G108" ca="1">INDIRECT("Z"&amp;ROW(X28))&amp;""</f>
        <v/>
      </c>
      <c r="H108" t="str" cm="1">
        <f t="array" aca="1" ref="H108" ca="1">INDIRECT("AK"&amp;ROW(X28))&amp;""</f>
        <v/>
      </c>
      <c r="I108" t="str" cm="1">
        <f t="array" aca="1" ref="I108" ca="1">INDIRECT("AB"&amp;ROW(X28))&amp;""</f>
        <v/>
      </c>
      <c r="J108" t="str" cm="1">
        <f t="array" aca="1" ref="J108" ca="1">INDIRECT("AD"&amp;ROW(X28))&amp;""</f>
        <v/>
      </c>
      <c r="K108" t="str" cm="1">
        <f t="array" aca="1" ref="K108" ca="1">INDIRECT("AI"&amp;ROW(AI28))&amp;""</f>
        <v/>
      </c>
      <c r="L108" t="str" cm="1">
        <f t="array" aca="1" ref="L108" ca="1">INDIRECT("AJ"&amp;ROW(AJ28))&amp;""</f>
        <v/>
      </c>
      <c r="X108" s="28">
        <v>43</v>
      </c>
      <c r="Y108" s="72"/>
      <c r="Z108" s="75"/>
      <c r="AA108" s="75"/>
      <c r="AB108" s="69"/>
      <c r="AC108" s="70"/>
      <c r="AD108" s="77"/>
      <c r="AE108" s="91"/>
      <c r="AF108" s="92"/>
      <c r="AG108" s="93"/>
      <c r="AH108" s="92"/>
      <c r="AI108" s="91"/>
      <c r="AJ108" s="92"/>
      <c r="AK108" s="59" t="str">
        <f ca="1">ASC(PHONETIC(INDIRECT("AA"&amp;108)))</f>
        <v/>
      </c>
      <c r="AL108" s="9"/>
      <c r="AM108" s="9"/>
      <c r="AN108" s="9" t="str" cm="1">
        <f t="array" aca="1" ref="AN108" ca="1">IF(AND(INDIRECT("AB"&amp;108)&gt;=1,INDIRECT("AB"&amp;108)&lt;5),MAX($AN$66:AN107)+1,"")</f>
        <v/>
      </c>
      <c r="AO108" s="9" t="str" cm="1">
        <f t="array" aca="1" ref="AO108" ca="1">IF(INDIRECT("AB"&amp;108)&gt;4,MAX($AO$66:AO107)+1,"")</f>
        <v/>
      </c>
      <c r="AP108" s="9" t="str" cm="1">
        <f t="array" aca="1" ref="AP108" ca="1">IF(AND(INDIRECT("AB"&amp;108)&gt;4),MAX($AP$11:AP107)+1,"")</f>
        <v/>
      </c>
      <c r="AQ108" s="9"/>
      <c r="AR108" s="9" t="str" cm="1">
        <f t="array" aca="1" ref="AR108" ca="1">IF(AND(INDIRECT("AB"&amp;108)&gt;=1,INDIRECT("AB"&amp;108)&lt;3),MAX($AR$66:AR107)+1,"")</f>
        <v/>
      </c>
      <c r="AS108" s="9" t="str" cm="1">
        <f t="array" aca="1" ref="AS108" ca="1">IF(INDIRECT("Z"&amp;ROW(AS108))&lt;&gt;"",MAX($AS$66:AS107)+1,"")</f>
        <v/>
      </c>
      <c r="AT108" s="9" t="str" cm="1">
        <f t="array" aca="1" ref="AT108" ca="1">INDIRECT("Y"&amp;108)&amp;INDIRECT("Z"&amp;108)&amp;""</f>
        <v/>
      </c>
      <c r="AU108" s="8">
        <v>107</v>
      </c>
    </row>
    <row r="109" spans="2:47" ht="24" customHeight="1" x14ac:dyDescent="0.15">
      <c r="B109" t="str">
        <f t="shared" ca="1" si="20"/>
        <v/>
      </c>
      <c r="C109" t="str">
        <f t="shared" si="25"/>
        <v/>
      </c>
      <c r="D109" t="str">
        <f t="shared" si="26"/>
        <v>一般</v>
      </c>
      <c r="E109" t="s">
        <v>65</v>
      </c>
      <c r="F109" t="str" cm="1">
        <f t="array" aca="1" ref="F109" ca="1">INDIRECT("Y"&amp;ROW(X29))&amp;""</f>
        <v/>
      </c>
      <c r="G109" t="str" cm="1">
        <f t="array" aca="1" ref="G109" ca="1">INDIRECT("Z"&amp;ROW(X29))&amp;""</f>
        <v/>
      </c>
      <c r="H109" t="str" cm="1">
        <f t="array" aca="1" ref="H109" ca="1">INDIRECT("AK"&amp;ROW(X29))&amp;""</f>
        <v/>
      </c>
      <c r="I109" t="str" cm="1">
        <f t="array" aca="1" ref="I109" ca="1">INDIRECT("AB"&amp;ROW(X29))&amp;""</f>
        <v/>
      </c>
      <c r="J109" t="str" cm="1">
        <f t="array" aca="1" ref="J109" ca="1">INDIRECT("AD"&amp;ROW(X29))&amp;""</f>
        <v/>
      </c>
      <c r="K109" t="str" cm="1">
        <f t="array" aca="1" ref="K109" ca="1">INDIRECT("AI"&amp;ROW(AI29))&amp;""</f>
        <v/>
      </c>
      <c r="L109" t="str" cm="1">
        <f t="array" aca="1" ref="L109" ca="1">INDIRECT("AJ"&amp;ROW(AJ29))&amp;""</f>
        <v/>
      </c>
      <c r="X109" s="28">
        <v>44</v>
      </c>
      <c r="Y109" s="72"/>
      <c r="Z109" s="75"/>
      <c r="AA109" s="75"/>
      <c r="AB109" s="69"/>
      <c r="AC109" s="70"/>
      <c r="AD109" s="77"/>
      <c r="AE109" s="91"/>
      <c r="AF109" s="92"/>
      <c r="AG109" s="93"/>
      <c r="AH109" s="92"/>
      <c r="AI109" s="91"/>
      <c r="AJ109" s="92"/>
      <c r="AK109" s="59" t="str">
        <f ca="1">ASC(PHONETIC(INDIRECT("AA"&amp;109)))</f>
        <v/>
      </c>
      <c r="AL109" s="9"/>
      <c r="AM109" s="9"/>
      <c r="AN109" s="9" t="str" cm="1">
        <f t="array" aca="1" ref="AN109" ca="1">IF(AND(INDIRECT("AB"&amp;109)&gt;=1,INDIRECT("AB"&amp;109)&lt;5),MAX($AN$66:AN108)+1,"")</f>
        <v/>
      </c>
      <c r="AO109" s="9" t="str" cm="1">
        <f t="array" aca="1" ref="AO109" ca="1">IF(INDIRECT("AB"&amp;109)&gt;4,MAX($AO$66:AO108)+1,"")</f>
        <v/>
      </c>
      <c r="AP109" s="9" t="str" cm="1">
        <f t="array" aca="1" ref="AP109" ca="1">IF(AND(INDIRECT("AB"&amp;109)&gt;4),MAX($AP$11:AP108)+1,"")</f>
        <v/>
      </c>
      <c r="AQ109" s="9"/>
      <c r="AR109" s="9" t="str" cm="1">
        <f t="array" aca="1" ref="AR109" ca="1">IF(AND(INDIRECT("AB"&amp;109)&gt;=1,INDIRECT("AB"&amp;109)&lt;3),MAX($AR$66:AR108)+1,"")</f>
        <v/>
      </c>
      <c r="AS109" s="9" t="str" cm="1">
        <f t="array" aca="1" ref="AS109" ca="1">IF(INDIRECT("Z"&amp;ROW(AS109))&lt;&gt;"",MAX($AS$66:AS108)+1,"")</f>
        <v/>
      </c>
      <c r="AT109" s="9" t="str" cm="1">
        <f t="array" aca="1" ref="AT109" ca="1">INDIRECT("Y"&amp;109)&amp;INDIRECT("Z"&amp;109)&amp;""</f>
        <v/>
      </c>
      <c r="AU109" s="8">
        <v>108</v>
      </c>
    </row>
    <row r="110" spans="2:47" ht="24" customHeight="1" x14ac:dyDescent="0.15">
      <c r="B110" t="str">
        <f t="shared" ca="1" si="20"/>
        <v/>
      </c>
      <c r="C110" t="str">
        <f t="shared" si="25"/>
        <v/>
      </c>
      <c r="D110" t="str">
        <f t="shared" si="26"/>
        <v>一般</v>
      </c>
      <c r="E110" t="s">
        <v>65</v>
      </c>
      <c r="F110" t="str" cm="1">
        <f t="array" aca="1" ref="F110" ca="1">INDIRECT("Y"&amp;ROW(X30))&amp;""</f>
        <v/>
      </c>
      <c r="G110" t="str" cm="1">
        <f t="array" aca="1" ref="G110" ca="1">INDIRECT("Z"&amp;ROW(X30))&amp;""</f>
        <v/>
      </c>
      <c r="H110" t="str" cm="1">
        <f t="array" aca="1" ref="H110" ca="1">INDIRECT("AK"&amp;ROW(X30))&amp;""</f>
        <v/>
      </c>
      <c r="I110" t="str" cm="1">
        <f t="array" aca="1" ref="I110" ca="1">INDIRECT("AB"&amp;ROW(X30))&amp;""</f>
        <v/>
      </c>
      <c r="J110" t="str" cm="1">
        <f t="array" aca="1" ref="J110" ca="1">INDIRECT("AD"&amp;ROW(X30))&amp;""</f>
        <v/>
      </c>
      <c r="K110" t="str" cm="1">
        <f t="array" aca="1" ref="K110" ca="1">INDIRECT("AI"&amp;ROW(AI30))&amp;""</f>
        <v/>
      </c>
      <c r="L110" t="str" cm="1">
        <f t="array" aca="1" ref="L110" ca="1">INDIRECT("AJ"&amp;ROW(AJ30))&amp;""</f>
        <v/>
      </c>
      <c r="X110" s="28">
        <v>45</v>
      </c>
      <c r="Y110" s="72"/>
      <c r="Z110" s="75"/>
      <c r="AA110" s="75"/>
      <c r="AB110" s="69"/>
      <c r="AC110" s="70"/>
      <c r="AD110" s="77"/>
      <c r="AE110" s="91"/>
      <c r="AF110" s="92"/>
      <c r="AG110" s="93"/>
      <c r="AH110" s="92"/>
      <c r="AI110" s="91"/>
      <c r="AJ110" s="92"/>
      <c r="AK110" s="59" t="str">
        <f ca="1">ASC(PHONETIC(INDIRECT("AA"&amp;110)))</f>
        <v/>
      </c>
      <c r="AL110" s="9"/>
      <c r="AM110" s="9"/>
      <c r="AN110" s="9" t="str" cm="1">
        <f t="array" aca="1" ref="AN110" ca="1">IF(AND(INDIRECT("AB"&amp;110)&gt;=1,INDIRECT("AB"&amp;110)&lt;5),MAX($AN$66:AN109)+1,"")</f>
        <v/>
      </c>
      <c r="AO110" s="9" t="str" cm="1">
        <f t="array" aca="1" ref="AO110" ca="1">IF(INDIRECT("AB"&amp;110)&gt;4,MAX($AO$66:AO109)+1,"")</f>
        <v/>
      </c>
      <c r="AP110" s="9" t="str" cm="1">
        <f t="array" aca="1" ref="AP110" ca="1">IF(AND(INDIRECT("AB"&amp;110)&gt;4),MAX($AP$11:AP109)+1,"")</f>
        <v/>
      </c>
      <c r="AQ110" s="9"/>
      <c r="AR110" s="9" t="str" cm="1">
        <f t="array" aca="1" ref="AR110" ca="1">IF(AND(INDIRECT("AB"&amp;110)&gt;=1,INDIRECT("AB"&amp;110)&lt;3),MAX($AR$66:AR109)+1,"")</f>
        <v/>
      </c>
      <c r="AS110" s="9" t="str" cm="1">
        <f t="array" aca="1" ref="AS110" ca="1">IF(INDIRECT("Z"&amp;ROW(AS110))&lt;&gt;"",MAX($AS$66:AS109)+1,"")</f>
        <v/>
      </c>
      <c r="AT110" s="9" t="str" cm="1">
        <f t="array" aca="1" ref="AT110" ca="1">INDIRECT("Y"&amp;110)&amp;INDIRECT("Z"&amp;110)&amp;""</f>
        <v/>
      </c>
      <c r="AU110" s="8">
        <v>109</v>
      </c>
    </row>
    <row r="111" spans="2:47" ht="24" customHeight="1" thickBot="1" x14ac:dyDescent="0.2">
      <c r="B111" t="str">
        <f t="shared" ref="B111:B135" ca="1" si="31">IF(K111="","","o")</f>
        <v/>
      </c>
      <c r="C111" t="str">
        <f t="shared" si="25"/>
        <v/>
      </c>
      <c r="D111" t="str">
        <f t="shared" si="26"/>
        <v>一般</v>
      </c>
      <c r="E111" t="s">
        <v>65</v>
      </c>
      <c r="F111" t="str" cm="1">
        <f t="array" aca="1" ref="F111" ca="1">INDIRECT("Y"&amp;ROW(X31))&amp;""</f>
        <v/>
      </c>
      <c r="G111" t="str" cm="1">
        <f t="array" aca="1" ref="G111" ca="1">INDIRECT("Z"&amp;ROW(X31))&amp;""</f>
        <v/>
      </c>
      <c r="H111" t="str" cm="1">
        <f t="array" aca="1" ref="H111" ca="1">INDIRECT("AK"&amp;ROW(X31))&amp;""</f>
        <v/>
      </c>
      <c r="I111" t="str" cm="1">
        <f t="array" aca="1" ref="I111" ca="1">INDIRECT("AB"&amp;ROW(X31))&amp;""</f>
        <v/>
      </c>
      <c r="J111" t="str" cm="1">
        <f t="array" aca="1" ref="J111" ca="1">INDIRECT("AD"&amp;ROW(X31))&amp;""</f>
        <v/>
      </c>
      <c r="K111" t="str" cm="1">
        <f t="array" aca="1" ref="K111" ca="1">INDIRECT("AI"&amp;ROW(AI31))&amp;""</f>
        <v/>
      </c>
      <c r="L111" t="str" cm="1">
        <f t="array" aca="1" ref="L111" ca="1">INDIRECT("AJ"&amp;ROW(AJ31))&amp;""</f>
        <v/>
      </c>
      <c r="X111" s="38" t="s">
        <v>47</v>
      </c>
      <c r="Y111" s="38"/>
      <c r="Z111" s="38"/>
      <c r="AA111" s="38"/>
      <c r="AB111" s="38"/>
      <c r="AC111" s="38"/>
      <c r="AD111" s="3"/>
      <c r="AU111" s="8">
        <v>110</v>
      </c>
    </row>
    <row r="112" spans="2:47" ht="24" customHeight="1" thickBot="1" x14ac:dyDescent="0.2">
      <c r="B112" t="str">
        <f t="shared" ca="1" si="31"/>
        <v/>
      </c>
      <c r="C112" t="str">
        <f t="shared" si="25"/>
        <v/>
      </c>
      <c r="D112" t="str">
        <f t="shared" si="26"/>
        <v>一般</v>
      </c>
      <c r="E112" t="s">
        <v>65</v>
      </c>
      <c r="F112" t="str" cm="1">
        <f t="array" aca="1" ref="F112" ca="1">INDIRECT("Y"&amp;ROW(X32))&amp;""</f>
        <v/>
      </c>
      <c r="G112" t="str" cm="1">
        <f t="array" aca="1" ref="G112" ca="1">INDIRECT("Z"&amp;ROW(X32))&amp;""</f>
        <v/>
      </c>
      <c r="H112" t="str" cm="1">
        <f t="array" aca="1" ref="H112" ca="1">INDIRECT("AK"&amp;ROW(X32))&amp;""</f>
        <v/>
      </c>
      <c r="I112" t="str" cm="1">
        <f t="array" aca="1" ref="I112" ca="1">INDIRECT("AB"&amp;ROW(X32))&amp;""</f>
        <v/>
      </c>
      <c r="J112" t="str" cm="1">
        <f t="array" aca="1" ref="J112" ca="1">INDIRECT("AD"&amp;ROW(X32))&amp;""</f>
        <v/>
      </c>
      <c r="K112" t="str" cm="1">
        <f t="array" aca="1" ref="K112" ca="1">INDIRECT("AI"&amp;ROW(AI32))&amp;""</f>
        <v/>
      </c>
      <c r="L112" t="str" cm="1">
        <f t="array" aca="1" ref="L112" ca="1">INDIRECT("AJ"&amp;ROW(AJ32))&amp;""</f>
        <v/>
      </c>
      <c r="X112" s="96" t="str">
        <f>X57</f>
        <v>令和７年度　第1回　香長地区陸上競技記録会（2025.04.27）</v>
      </c>
      <c r="Y112" s="66"/>
      <c r="Z112" s="66"/>
      <c r="AA112" s="66"/>
      <c r="AB112" s="66"/>
      <c r="AC112" s="66"/>
      <c r="AD112" s="10"/>
      <c r="AE112" s="32" t="s">
        <v>48</v>
      </c>
      <c r="AF112" s="33">
        <f>COUNTA(AF121:AF126,AF129:AF134,AF137:AF142,AF145:AF150,AF153:AF158)</f>
        <v>0</v>
      </c>
      <c r="AG112" s="32" t="s">
        <v>31</v>
      </c>
      <c r="AH112" s="33" t="str">
        <f>IF(AA113="",0,AF112*IF(LEFT(AA114,2)="小学",300,IF(LEFT(AA114,2)="中学",400,IF(LEFT(AA114,2)="一般",500))))&amp;"円"</f>
        <v>0円</v>
      </c>
      <c r="AU112" s="8">
        <v>111</v>
      </c>
    </row>
    <row r="113" spans="2:47" ht="24" customHeight="1" thickTop="1" x14ac:dyDescent="0.15">
      <c r="B113" t="str">
        <f t="shared" ca="1" si="31"/>
        <v/>
      </c>
      <c r="C113" t="str">
        <f t="shared" si="25"/>
        <v/>
      </c>
      <c r="D113" t="str">
        <f t="shared" si="26"/>
        <v>一般</v>
      </c>
      <c r="E113" t="s">
        <v>65</v>
      </c>
      <c r="F113" t="str" cm="1">
        <f t="array" aca="1" ref="F113" ca="1">INDIRECT("Y"&amp;ROW(X33))&amp;""</f>
        <v/>
      </c>
      <c r="G113" t="str" cm="1">
        <f t="array" aca="1" ref="G113" ca="1">INDIRECT("Z"&amp;ROW(X33))&amp;""</f>
        <v/>
      </c>
      <c r="H113" t="str" cm="1">
        <f t="array" aca="1" ref="H113" ca="1">INDIRECT("AK"&amp;ROW(X33))&amp;""</f>
        <v/>
      </c>
      <c r="I113" t="str" cm="1">
        <f t="array" aca="1" ref="I113" ca="1">INDIRECT("AB"&amp;ROW(X33))&amp;""</f>
        <v/>
      </c>
      <c r="J113" t="str" cm="1">
        <f t="array" aca="1" ref="J113" ca="1">INDIRECT("AD"&amp;ROW(X33))&amp;""</f>
        <v/>
      </c>
      <c r="K113" t="str" cm="1">
        <f t="array" aca="1" ref="K113" ca="1">INDIRECT("AI"&amp;ROW(AI33))&amp;""</f>
        <v/>
      </c>
      <c r="L113" t="str" cm="1">
        <f t="array" aca="1" ref="L113" ca="1">INDIRECT("AJ"&amp;ROW(AJ33))&amp;""</f>
        <v/>
      </c>
      <c r="X113" s="14" t="s">
        <v>0</v>
      </c>
      <c r="Y113" s="14"/>
      <c r="Z113" s="14"/>
      <c r="AA113" s="99"/>
      <c r="AB113" s="99"/>
      <c r="AC113" s="99"/>
      <c r="AD113" s="24"/>
      <c r="AE113" s="15" t="s">
        <v>50</v>
      </c>
      <c r="AF113" s="34"/>
      <c r="AG113" s="34"/>
      <c r="AH113" s="63"/>
      <c r="AI113" s="84"/>
      <c r="AU113" s="8">
        <v>112</v>
      </c>
    </row>
    <row r="114" spans="2:47" ht="24" customHeight="1" x14ac:dyDescent="0.15">
      <c r="B114" t="str">
        <f t="shared" ca="1" si="31"/>
        <v/>
      </c>
      <c r="C114" t="str">
        <f t="shared" si="25"/>
        <v/>
      </c>
      <c r="D114" t="str">
        <f t="shared" si="26"/>
        <v>一般</v>
      </c>
      <c r="E114" t="s">
        <v>65</v>
      </c>
      <c r="F114" t="str" cm="1">
        <f t="array" aca="1" ref="F114" ca="1">INDIRECT("Y"&amp;ROW(X34))&amp;""</f>
        <v/>
      </c>
      <c r="G114" t="str" cm="1">
        <f t="array" aca="1" ref="G114" ca="1">INDIRECT("Z"&amp;ROW(X34))&amp;""</f>
        <v/>
      </c>
      <c r="H114" t="str" cm="1">
        <f t="array" aca="1" ref="H114" ca="1">INDIRECT("AK"&amp;ROW(X34))&amp;""</f>
        <v/>
      </c>
      <c r="I114" t="str" cm="1">
        <f t="array" aca="1" ref="I114" ca="1">INDIRECT("AB"&amp;ROW(X34))&amp;""</f>
        <v/>
      </c>
      <c r="J114" t="str" cm="1">
        <f t="array" aca="1" ref="J114" ca="1">INDIRECT("AD"&amp;ROW(X34))&amp;""</f>
        <v/>
      </c>
      <c r="K114" t="str" cm="1">
        <f t="array" aca="1" ref="K114" ca="1">INDIRECT("AI"&amp;ROW(AI34))&amp;""</f>
        <v/>
      </c>
      <c r="L114" t="str" cm="1">
        <f t="array" aca="1" ref="L114" ca="1">INDIRECT("AJ"&amp;ROW(AJ34))&amp;""</f>
        <v/>
      </c>
      <c r="X114" s="97" t="s">
        <v>46</v>
      </c>
      <c r="Y114" s="97"/>
      <c r="Z114" s="97"/>
      <c r="AA114" s="99"/>
      <c r="AB114" s="99"/>
      <c r="AC114" s="99"/>
      <c r="AD114" s="24"/>
      <c r="AE114" s="18" t="s">
        <v>53</v>
      </c>
      <c r="AH114" s="64"/>
      <c r="AI114" s="84"/>
      <c r="AU114" s="8">
        <v>113</v>
      </c>
    </row>
    <row r="115" spans="2:47" ht="24" customHeight="1" x14ac:dyDescent="0.15">
      <c r="B115" t="str">
        <f t="shared" ca="1" si="31"/>
        <v/>
      </c>
      <c r="C115" t="str">
        <f t="shared" si="25"/>
        <v/>
      </c>
      <c r="D115" t="str">
        <f t="shared" si="26"/>
        <v>一般</v>
      </c>
      <c r="E115" t="s">
        <v>65</v>
      </c>
      <c r="F115" t="str" cm="1">
        <f t="array" aca="1" ref="F115" ca="1">INDIRECT("Y"&amp;ROW(X35))&amp;""</f>
        <v/>
      </c>
      <c r="G115" t="str" cm="1">
        <f t="array" aca="1" ref="G115" ca="1">INDIRECT("Z"&amp;ROW(X35))&amp;""</f>
        <v/>
      </c>
      <c r="H115" t="str" cm="1">
        <f t="array" aca="1" ref="H115" ca="1">INDIRECT("AK"&amp;ROW(X35))&amp;""</f>
        <v/>
      </c>
      <c r="I115" t="str" cm="1">
        <f t="array" aca="1" ref="I115" ca="1">INDIRECT("AB"&amp;ROW(X35))&amp;""</f>
        <v/>
      </c>
      <c r="J115" t="str" cm="1">
        <f t="array" aca="1" ref="J115" ca="1">INDIRECT("AD"&amp;ROW(X35))&amp;""</f>
        <v/>
      </c>
      <c r="K115" t="str" cm="1">
        <f t="array" aca="1" ref="K115" ca="1">INDIRECT("AI"&amp;ROW(AI35))&amp;""</f>
        <v/>
      </c>
      <c r="L115" t="str" cm="1">
        <f t="array" aca="1" ref="L115" ca="1">INDIRECT("AJ"&amp;ROW(AJ35))&amp;""</f>
        <v/>
      </c>
      <c r="X115" s="14" t="s">
        <v>33</v>
      </c>
      <c r="Y115" s="14"/>
      <c r="Z115" s="14"/>
      <c r="AA115" s="99"/>
      <c r="AB115" s="99"/>
      <c r="AC115" s="21" t="s">
        <v>1</v>
      </c>
      <c r="AD115" s="22"/>
      <c r="AE115" s="18" t="s">
        <v>51</v>
      </c>
      <c r="AH115" s="64"/>
      <c r="AI115" s="84"/>
      <c r="AU115" s="8">
        <v>114</v>
      </c>
    </row>
    <row r="116" spans="2:47" ht="24" customHeight="1" x14ac:dyDescent="0.15">
      <c r="B116" t="str">
        <f t="shared" ca="1" si="31"/>
        <v/>
      </c>
      <c r="C116" t="str">
        <f t="shared" si="25"/>
        <v/>
      </c>
      <c r="D116" t="str">
        <f t="shared" si="26"/>
        <v>一般</v>
      </c>
      <c r="E116" t="s">
        <v>65</v>
      </c>
      <c r="F116" t="str" cm="1">
        <f t="array" aca="1" ref="F116" ca="1">INDIRECT("Y"&amp;ROW(X36))&amp;""</f>
        <v/>
      </c>
      <c r="G116" t="str" cm="1">
        <f t="array" aca="1" ref="G116" ca="1">INDIRECT("Z"&amp;ROW(X36))&amp;""</f>
        <v/>
      </c>
      <c r="H116" t="str" cm="1">
        <f t="array" aca="1" ref="H116" ca="1">INDIRECT("AK"&amp;ROW(X36))&amp;""</f>
        <v/>
      </c>
      <c r="I116" t="str" cm="1">
        <f t="array" aca="1" ref="I116" ca="1">INDIRECT("AB"&amp;ROW(X36))&amp;""</f>
        <v/>
      </c>
      <c r="J116" t="str" cm="1">
        <f t="array" aca="1" ref="J116" ca="1">INDIRECT("AD"&amp;ROW(X36))&amp;""</f>
        <v/>
      </c>
      <c r="K116" t="str" cm="1">
        <f t="array" aca="1" ref="K116" ca="1">INDIRECT("AI"&amp;ROW(AI36))&amp;""</f>
        <v/>
      </c>
      <c r="L116" t="str" cm="1">
        <f t="array" aca="1" ref="L116" ca="1">INDIRECT("AJ"&amp;ROW(AJ36))&amp;""</f>
        <v/>
      </c>
      <c r="X116" s="14" t="s">
        <v>34</v>
      </c>
      <c r="Y116" s="14"/>
      <c r="Z116" s="14"/>
      <c r="AA116" s="98"/>
      <c r="AB116" s="98"/>
      <c r="AC116" s="98"/>
      <c r="AD116" s="31"/>
      <c r="AE116" s="18" t="s">
        <v>54</v>
      </c>
      <c r="AH116" s="64"/>
      <c r="AI116" s="84"/>
      <c r="AU116" s="8">
        <v>115</v>
      </c>
    </row>
    <row r="117" spans="2:47" ht="24" customHeight="1" thickBot="1" x14ac:dyDescent="0.2">
      <c r="B117" t="str">
        <f t="shared" ca="1" si="31"/>
        <v/>
      </c>
      <c r="C117" t="str">
        <f t="shared" si="25"/>
        <v/>
      </c>
      <c r="D117" t="str">
        <f t="shared" si="26"/>
        <v>一般</v>
      </c>
      <c r="E117" t="s">
        <v>65</v>
      </c>
      <c r="F117" t="str" cm="1">
        <f t="array" aca="1" ref="F117" ca="1">INDIRECT("Y"&amp;ROW(X37))&amp;""</f>
        <v/>
      </c>
      <c r="G117" t="str" cm="1">
        <f t="array" aca="1" ref="G117" ca="1">INDIRECT("Z"&amp;ROW(X37))&amp;""</f>
        <v/>
      </c>
      <c r="H117" t="str" cm="1">
        <f t="array" aca="1" ref="H117" ca="1">INDIRECT("AK"&amp;ROW(X37))&amp;""</f>
        <v/>
      </c>
      <c r="I117" t="str" cm="1">
        <f t="array" aca="1" ref="I117" ca="1">INDIRECT("AB"&amp;ROW(X37))&amp;""</f>
        <v/>
      </c>
      <c r="J117" t="str" cm="1">
        <f t="array" aca="1" ref="J117" ca="1">INDIRECT("AD"&amp;ROW(X37))&amp;""</f>
        <v/>
      </c>
      <c r="K117" t="str" cm="1">
        <f t="array" aca="1" ref="K117" ca="1">INDIRECT("AI"&amp;ROW(AI37))&amp;""</f>
        <v/>
      </c>
      <c r="L117" t="str" cm="1">
        <f t="array" aca="1" ref="L117" ca="1">INDIRECT("AJ"&amp;ROW(AJ37))&amp;""</f>
        <v/>
      </c>
      <c r="X117" s="14" t="s">
        <v>2</v>
      </c>
      <c r="Y117" s="14"/>
      <c r="Z117" s="14"/>
      <c r="AA117" s="99"/>
      <c r="AB117" s="99"/>
      <c r="AC117" s="23" t="s">
        <v>1</v>
      </c>
      <c r="AD117" s="24"/>
      <c r="AE117" s="25" t="s">
        <v>55</v>
      </c>
      <c r="AF117" s="35"/>
      <c r="AG117" s="35"/>
      <c r="AH117" s="65"/>
      <c r="AI117" s="84"/>
      <c r="AU117" s="8">
        <v>116</v>
      </c>
    </row>
    <row r="118" spans="2:47" ht="24" customHeight="1" thickTop="1" x14ac:dyDescent="0.15">
      <c r="B118" t="str">
        <f t="shared" ca="1" si="31"/>
        <v/>
      </c>
      <c r="C118" t="str">
        <f t="shared" si="25"/>
        <v/>
      </c>
      <c r="D118" t="str">
        <f t="shared" si="26"/>
        <v>一般</v>
      </c>
      <c r="E118" t="s">
        <v>65</v>
      </c>
      <c r="F118" t="str" cm="1">
        <f t="array" aca="1" ref="F118" ca="1">INDIRECT("Y"&amp;ROW(X38))&amp;""</f>
        <v/>
      </c>
      <c r="G118" t="str" cm="1">
        <f t="array" aca="1" ref="G118" ca="1">INDIRECT("Z"&amp;ROW(X38))&amp;""</f>
        <v/>
      </c>
      <c r="H118" t="str" cm="1">
        <f t="array" aca="1" ref="H118" ca="1">INDIRECT("AK"&amp;ROW(X38))&amp;""</f>
        <v/>
      </c>
      <c r="I118" t="str" cm="1">
        <f t="array" aca="1" ref="I118" ca="1">INDIRECT("AB"&amp;ROW(X38))&amp;""</f>
        <v/>
      </c>
      <c r="J118" t="str" cm="1">
        <f t="array" aca="1" ref="J118" ca="1">INDIRECT("AD"&amp;ROW(X38))&amp;""</f>
        <v/>
      </c>
      <c r="K118" t="str" cm="1">
        <f t="array" aca="1" ref="K118" ca="1">INDIRECT("AI"&amp;ROW(AI38))&amp;""</f>
        <v/>
      </c>
      <c r="L118" t="str" cm="1">
        <f t="array" aca="1" ref="L118" ca="1">INDIRECT("AJ"&amp;ROW(AJ38))&amp;""</f>
        <v/>
      </c>
      <c r="AU118" s="8">
        <v>117</v>
      </c>
    </row>
    <row r="119" spans="2:47" ht="24" customHeight="1" x14ac:dyDescent="0.15">
      <c r="B119" t="str">
        <f t="shared" ca="1" si="31"/>
        <v/>
      </c>
      <c r="C119" t="str">
        <f t="shared" si="25"/>
        <v/>
      </c>
      <c r="D119" t="str">
        <f t="shared" si="26"/>
        <v>一般</v>
      </c>
      <c r="E119" t="s">
        <v>65</v>
      </c>
      <c r="F119" t="str" cm="1">
        <f t="array" aca="1" ref="F119" ca="1">INDIRECT("Y"&amp;ROW(X39))&amp;""</f>
        <v/>
      </c>
      <c r="G119" t="str" cm="1">
        <f t="array" aca="1" ref="G119" ca="1">INDIRECT("Z"&amp;ROW(X39))&amp;""</f>
        <v/>
      </c>
      <c r="H119" t="str" cm="1">
        <f t="array" aca="1" ref="H119" ca="1">INDIRECT("AK"&amp;ROW(X39))&amp;""</f>
        <v/>
      </c>
      <c r="I119" t="str" cm="1">
        <f t="array" aca="1" ref="I119" ca="1">INDIRECT("AB"&amp;ROW(X39))&amp;""</f>
        <v/>
      </c>
      <c r="J119" t="str" cm="1">
        <f t="array" aca="1" ref="J119" ca="1">INDIRECT("AD"&amp;ROW(X39))&amp;""</f>
        <v/>
      </c>
      <c r="K119" t="str" cm="1">
        <f t="array" aca="1" ref="K119" ca="1">INDIRECT("AI"&amp;ROW(AI39))&amp;""</f>
        <v/>
      </c>
      <c r="L119" t="str" cm="1">
        <f t="array" aca="1" ref="L119" ca="1">INDIRECT("AJ"&amp;ROW(AJ39))&amp;""</f>
        <v/>
      </c>
      <c r="AF119" s="36"/>
      <c r="AU119" s="8">
        <v>118</v>
      </c>
    </row>
    <row r="120" spans="2:47" ht="24" customHeight="1" x14ac:dyDescent="0.15">
      <c r="B120" t="str">
        <f t="shared" ca="1" si="31"/>
        <v/>
      </c>
      <c r="C120" t="str">
        <f t="shared" si="25"/>
        <v/>
      </c>
      <c r="D120" t="str">
        <f t="shared" si="26"/>
        <v>一般</v>
      </c>
      <c r="E120" t="s">
        <v>65</v>
      </c>
      <c r="F120" t="str" cm="1">
        <f t="array" aca="1" ref="F120" ca="1">INDIRECT("Y"&amp;ROW(X40))&amp;""</f>
        <v/>
      </c>
      <c r="G120" t="str" cm="1">
        <f t="array" aca="1" ref="G120" ca="1">INDIRECT("Z"&amp;ROW(X40))&amp;""</f>
        <v/>
      </c>
      <c r="H120" t="str" cm="1">
        <f t="array" aca="1" ref="H120" ca="1">INDIRECT("AK"&amp;ROW(X40))&amp;""</f>
        <v/>
      </c>
      <c r="I120" t="str" cm="1">
        <f t="array" aca="1" ref="I120" ca="1">INDIRECT("AB"&amp;ROW(X40))&amp;""</f>
        <v/>
      </c>
      <c r="J120" t="str" cm="1">
        <f t="array" aca="1" ref="J120" ca="1">INDIRECT("AD"&amp;ROW(X40))&amp;""</f>
        <v/>
      </c>
      <c r="K120" t="str" cm="1">
        <f t="array" aca="1" ref="K120" ca="1">INDIRECT("AI"&amp;ROW(AI40))&amp;""</f>
        <v/>
      </c>
      <c r="L120" t="str" cm="1">
        <f t="array" aca="1" ref="L120" ca="1">INDIRECT("AJ"&amp;ROW(AJ40))&amp;""</f>
        <v/>
      </c>
      <c r="Z120" s="57" t="str">
        <f>IF(AA114="","",IF(LEFT(AA114,2)="小学","小学男子１─４年４００ｍＲ",IF(AA114="中学","中学男子４００ｍＲ","一般男子４００ｍＲ")))</f>
        <v/>
      </c>
      <c r="AA120" s="49"/>
      <c r="AB120" s="50"/>
      <c r="AC120" s="42" t="s">
        <v>40</v>
      </c>
      <c r="AD120" s="42" t="s">
        <v>41</v>
      </c>
      <c r="AE120" s="42" t="s">
        <v>42</v>
      </c>
      <c r="AF120" s="42" t="s">
        <v>43</v>
      </c>
      <c r="AG120" s="42" t="s">
        <v>44</v>
      </c>
      <c r="AH120" s="42" t="s">
        <v>45</v>
      </c>
      <c r="AI120" s="2"/>
      <c r="AJ120" s="2"/>
      <c r="AK120" s="2"/>
      <c r="AU120" s="8">
        <v>119</v>
      </c>
    </row>
    <row r="121" spans="2:47" ht="24" customHeight="1" x14ac:dyDescent="0.15">
      <c r="B121" t="str">
        <f t="shared" ca="1" si="31"/>
        <v/>
      </c>
      <c r="C121" t="str">
        <f t="shared" si="25"/>
        <v/>
      </c>
      <c r="D121" t="str">
        <f t="shared" si="26"/>
        <v>一般</v>
      </c>
      <c r="E121" t="s">
        <v>65</v>
      </c>
      <c r="F121" t="str" cm="1">
        <f t="array" aca="1" ref="F121" ca="1">INDIRECT("Y"&amp;ROW(X41))&amp;""</f>
        <v/>
      </c>
      <c r="G121" t="str" cm="1">
        <f t="array" aca="1" ref="G121" ca="1">INDIRECT("Z"&amp;ROW(X41))&amp;""</f>
        <v/>
      </c>
      <c r="H121" t="str" cm="1">
        <f t="array" aca="1" ref="H121" ca="1">INDIRECT("AK"&amp;ROW(X41))&amp;""</f>
        <v/>
      </c>
      <c r="I121" t="str" cm="1">
        <f t="array" aca="1" ref="I121" ca="1">INDIRECT("AB"&amp;ROW(X41))&amp;""</f>
        <v/>
      </c>
      <c r="J121" t="str" cm="1">
        <f t="array" aca="1" ref="J121" ca="1">INDIRECT("AD"&amp;ROW(X41))&amp;""</f>
        <v/>
      </c>
      <c r="K121" t="str" cm="1">
        <f t="array" aca="1" ref="K121" ca="1">INDIRECT("AI"&amp;ROW(AI41))&amp;""</f>
        <v/>
      </c>
      <c r="L121" t="str" cm="1">
        <f t="array" aca="1" ref="L121" ca="1">INDIRECT("AJ"&amp;ROW(AJ41))&amp;""</f>
        <v/>
      </c>
      <c r="Z121" s="48" t="str">
        <f>IF(AF121&lt;&gt;"",$AA$113&amp;IF(AF122="","","-A"),"")</f>
        <v/>
      </c>
      <c r="AA121" s="37"/>
      <c r="AB121" s="51"/>
      <c r="AC121" s="43"/>
      <c r="AD121" s="43"/>
      <c r="AE121" s="43"/>
      <c r="AF121" s="43"/>
      <c r="AG121" s="43"/>
      <c r="AH121" s="43"/>
      <c r="AI121" s="2"/>
      <c r="AJ121" s="2"/>
      <c r="AK121" s="2"/>
      <c r="AU121" s="8">
        <v>120</v>
      </c>
    </row>
    <row r="122" spans="2:47" ht="24" customHeight="1" x14ac:dyDescent="0.15">
      <c r="B122" t="str">
        <f t="shared" ca="1" si="31"/>
        <v/>
      </c>
      <c r="C122" t="str">
        <f t="shared" si="25"/>
        <v/>
      </c>
      <c r="D122" t="str">
        <f t="shared" si="26"/>
        <v>一般</v>
      </c>
      <c r="E122" t="s">
        <v>65</v>
      </c>
      <c r="F122" t="str" cm="1">
        <f t="array" aca="1" ref="F122" ca="1">INDIRECT("Y"&amp;ROW(X42))&amp;""</f>
        <v/>
      </c>
      <c r="G122" t="str" cm="1">
        <f t="array" aca="1" ref="G122" ca="1">INDIRECT("Z"&amp;ROW(X42))&amp;""</f>
        <v/>
      </c>
      <c r="H122" t="str" cm="1">
        <f t="array" aca="1" ref="H122" ca="1">INDIRECT("AK"&amp;ROW(X42))&amp;""</f>
        <v/>
      </c>
      <c r="I122" t="str" cm="1">
        <f t="array" aca="1" ref="I122" ca="1">INDIRECT("AB"&amp;ROW(X42))&amp;""</f>
        <v/>
      </c>
      <c r="J122" t="str" cm="1">
        <f t="array" aca="1" ref="J122" ca="1">INDIRECT("AD"&amp;ROW(X42))&amp;""</f>
        <v/>
      </c>
      <c r="K122" t="str" cm="1">
        <f t="array" aca="1" ref="K122" ca="1">INDIRECT("AI"&amp;ROW(AI42))&amp;""</f>
        <v/>
      </c>
      <c r="L122" t="str" cm="1">
        <f t="array" aca="1" ref="L122" ca="1">INDIRECT("AJ"&amp;ROW(AJ42))&amp;""</f>
        <v/>
      </c>
      <c r="Z122" s="48" t="str">
        <f>IF(AF122="","",$AA$113&amp;"-B")</f>
        <v/>
      </c>
      <c r="AA122" s="37"/>
      <c r="AB122" s="51"/>
      <c r="AC122" s="44"/>
      <c r="AD122" s="44"/>
      <c r="AE122" s="44"/>
      <c r="AF122" s="44"/>
      <c r="AG122" s="45"/>
      <c r="AH122" s="45"/>
      <c r="AI122" s="2"/>
      <c r="AJ122" s="2"/>
      <c r="AK122" s="2"/>
      <c r="AU122" s="8">
        <v>121</v>
      </c>
    </row>
    <row r="123" spans="2:47" ht="24" customHeight="1" x14ac:dyDescent="0.15">
      <c r="B123" t="str">
        <f t="shared" ca="1" si="31"/>
        <v/>
      </c>
      <c r="C123" t="str">
        <f t="shared" si="25"/>
        <v/>
      </c>
      <c r="D123" t="str">
        <f t="shared" si="26"/>
        <v>一般</v>
      </c>
      <c r="E123" t="s">
        <v>65</v>
      </c>
      <c r="F123" t="str" cm="1">
        <f t="array" aca="1" ref="F123" ca="1">INDIRECT("Y"&amp;ROW(X43))&amp;""</f>
        <v/>
      </c>
      <c r="G123" t="str" cm="1">
        <f t="array" aca="1" ref="G123" ca="1">INDIRECT("Z"&amp;ROW(X43))&amp;""</f>
        <v/>
      </c>
      <c r="H123" t="str" cm="1">
        <f t="array" aca="1" ref="H123" ca="1">INDIRECT("AK"&amp;ROW(X43))&amp;""</f>
        <v/>
      </c>
      <c r="I123" t="str" cm="1">
        <f t="array" aca="1" ref="I123" ca="1">INDIRECT("AB"&amp;ROW(X43))&amp;""</f>
        <v/>
      </c>
      <c r="J123" t="str" cm="1">
        <f t="array" aca="1" ref="J123" ca="1">INDIRECT("AD"&amp;ROW(X43))&amp;""</f>
        <v/>
      </c>
      <c r="K123" t="str" cm="1">
        <f t="array" aca="1" ref="K123" ca="1">INDIRECT("AI"&amp;ROW(AI43))&amp;""</f>
        <v/>
      </c>
      <c r="L123" t="str" cm="1">
        <f t="array" aca="1" ref="L123" ca="1">INDIRECT("AJ"&amp;ROW(AJ43))&amp;""</f>
        <v/>
      </c>
      <c r="Z123" s="48" t="str">
        <f>IF(AF123="","",$AA$113&amp;"-C")</f>
        <v/>
      </c>
      <c r="AA123" s="37"/>
      <c r="AB123" s="51"/>
      <c r="AC123" s="43"/>
      <c r="AD123" s="43"/>
      <c r="AE123" s="43"/>
      <c r="AF123" s="43"/>
      <c r="AG123" s="46"/>
      <c r="AH123" s="46"/>
      <c r="AI123" s="2"/>
      <c r="AJ123" s="2"/>
      <c r="AK123" s="2"/>
      <c r="AU123" s="8">
        <v>122</v>
      </c>
    </row>
    <row r="124" spans="2:47" ht="24" customHeight="1" x14ac:dyDescent="0.15">
      <c r="B124" t="str">
        <f t="shared" ca="1" si="31"/>
        <v/>
      </c>
      <c r="C124" t="str">
        <f t="shared" si="25"/>
        <v/>
      </c>
      <c r="D124" t="str">
        <f t="shared" si="26"/>
        <v>一般</v>
      </c>
      <c r="E124" t="s">
        <v>65</v>
      </c>
      <c r="F124" t="str" cm="1">
        <f t="array" aca="1" ref="F124" ca="1">INDIRECT("Y"&amp;ROW(X44))&amp;""</f>
        <v/>
      </c>
      <c r="G124" t="str" cm="1">
        <f t="array" aca="1" ref="G124" ca="1">INDIRECT("Z"&amp;ROW(X44))&amp;""</f>
        <v/>
      </c>
      <c r="H124" t="str" cm="1">
        <f t="array" aca="1" ref="H124" ca="1">INDIRECT("AK"&amp;ROW(X44))&amp;""</f>
        <v/>
      </c>
      <c r="I124" t="str" cm="1">
        <f t="array" aca="1" ref="I124" ca="1">INDIRECT("AB"&amp;ROW(X44))&amp;""</f>
        <v/>
      </c>
      <c r="J124" t="str" cm="1">
        <f t="array" aca="1" ref="J124" ca="1">INDIRECT("AD"&amp;ROW(X44))&amp;""</f>
        <v/>
      </c>
      <c r="K124" t="str" cm="1">
        <f t="array" aca="1" ref="K124" ca="1">INDIRECT("AI"&amp;ROW(AI44))&amp;""</f>
        <v/>
      </c>
      <c r="L124" t="str" cm="1">
        <f t="array" aca="1" ref="L124" ca="1">INDIRECT("AJ"&amp;ROW(AJ44))&amp;""</f>
        <v/>
      </c>
      <c r="Z124" s="48" t="str">
        <f>IF(AF124="","",$AA$113&amp;"-D")</f>
        <v/>
      </c>
      <c r="AA124" s="37"/>
      <c r="AB124" s="51"/>
      <c r="AC124" s="44"/>
      <c r="AD124" s="44"/>
      <c r="AE124" s="44"/>
      <c r="AF124" s="44"/>
      <c r="AG124" s="45"/>
      <c r="AH124" s="45"/>
      <c r="AI124" s="2"/>
      <c r="AJ124" s="2"/>
      <c r="AK124" s="2"/>
      <c r="AU124" s="8">
        <v>123</v>
      </c>
    </row>
    <row r="125" spans="2:47" ht="24" customHeight="1" x14ac:dyDescent="0.15">
      <c r="B125" t="str">
        <f t="shared" ca="1" si="31"/>
        <v/>
      </c>
      <c r="C125" t="str">
        <f t="shared" si="25"/>
        <v/>
      </c>
      <c r="D125" t="str">
        <f t="shared" si="26"/>
        <v>一般</v>
      </c>
      <c r="E125" t="s">
        <v>65</v>
      </c>
      <c r="F125" t="str" cm="1">
        <f t="array" aca="1" ref="F125" ca="1">INDIRECT("Y"&amp;ROW(X45))&amp;""</f>
        <v/>
      </c>
      <c r="G125" t="str" cm="1">
        <f t="array" aca="1" ref="G125" ca="1">INDIRECT("Z"&amp;ROW(X45))&amp;""</f>
        <v/>
      </c>
      <c r="H125" t="str" cm="1">
        <f t="array" aca="1" ref="H125" ca="1">INDIRECT("AK"&amp;ROW(X45))&amp;""</f>
        <v/>
      </c>
      <c r="I125" t="str" cm="1">
        <f t="array" aca="1" ref="I125" ca="1">INDIRECT("AB"&amp;ROW(X45))&amp;""</f>
        <v/>
      </c>
      <c r="J125" t="str" cm="1">
        <f t="array" aca="1" ref="J125" ca="1">INDIRECT("AD"&amp;ROW(X45))&amp;""</f>
        <v/>
      </c>
      <c r="K125" t="str" cm="1">
        <f t="array" aca="1" ref="K125" ca="1">INDIRECT("AI"&amp;ROW(AI45))&amp;""</f>
        <v/>
      </c>
      <c r="L125" t="str" cm="1">
        <f t="array" aca="1" ref="L125" ca="1">INDIRECT("AJ"&amp;ROW(AJ45))&amp;""</f>
        <v/>
      </c>
      <c r="Z125" s="48" t="str">
        <f>IF(AF125="","",$AA$113&amp;"-E")</f>
        <v/>
      </c>
      <c r="AA125" s="37"/>
      <c r="AB125" s="51"/>
      <c r="AC125" s="43"/>
      <c r="AD125" s="43"/>
      <c r="AE125" s="43"/>
      <c r="AF125" s="43"/>
      <c r="AG125" s="43"/>
      <c r="AH125" s="43"/>
      <c r="AI125" s="2"/>
      <c r="AJ125" s="2"/>
      <c r="AK125" s="2"/>
      <c r="AU125" s="8">
        <v>124</v>
      </c>
    </row>
    <row r="126" spans="2:47" ht="24" customHeight="1" x14ac:dyDescent="0.15">
      <c r="B126" t="str">
        <f t="shared" ca="1" si="31"/>
        <v/>
      </c>
      <c r="C126" t="str">
        <f t="shared" si="25"/>
        <v/>
      </c>
      <c r="D126" t="str">
        <f t="shared" si="26"/>
        <v>一般</v>
      </c>
      <c r="E126" t="s">
        <v>65</v>
      </c>
      <c r="F126" t="str" cm="1">
        <f t="array" aca="1" ref="F126" ca="1">INDIRECT("Y"&amp;ROW(X46))&amp;""</f>
        <v/>
      </c>
      <c r="G126" t="str" cm="1">
        <f t="array" aca="1" ref="G126" ca="1">INDIRECT("Z"&amp;ROW(X46))&amp;""</f>
        <v/>
      </c>
      <c r="H126" t="str" cm="1">
        <f t="array" aca="1" ref="H126" ca="1">INDIRECT("AK"&amp;ROW(X46))&amp;""</f>
        <v/>
      </c>
      <c r="I126" t="str" cm="1">
        <f t="array" aca="1" ref="I126" ca="1">INDIRECT("AB"&amp;ROW(X46))&amp;""</f>
        <v/>
      </c>
      <c r="J126" t="str" cm="1">
        <f t="array" aca="1" ref="J126" ca="1">INDIRECT("AD"&amp;ROW(X46))&amp;""</f>
        <v/>
      </c>
      <c r="K126" t="str" cm="1">
        <f t="array" aca="1" ref="K126" ca="1">INDIRECT("AI"&amp;ROW(AI46))&amp;""</f>
        <v/>
      </c>
      <c r="L126" t="str" cm="1">
        <f t="array" aca="1" ref="L126" ca="1">INDIRECT("AJ"&amp;ROW(AJ46))&amp;""</f>
        <v/>
      </c>
      <c r="Z126" s="48" t="str">
        <f>IF(AF126="","",$AA$113&amp;"-F")</f>
        <v/>
      </c>
      <c r="AA126" s="37"/>
      <c r="AB126" s="51"/>
      <c r="AC126" s="44"/>
      <c r="AD126" s="44"/>
      <c r="AE126" s="44"/>
      <c r="AF126" s="44"/>
      <c r="AG126" s="47"/>
      <c r="AH126" s="47"/>
      <c r="AI126" s="2"/>
      <c r="AJ126" s="2"/>
      <c r="AK126" s="2"/>
      <c r="AU126" s="8">
        <v>125</v>
      </c>
    </row>
    <row r="127" spans="2:47" ht="24" customHeight="1" x14ac:dyDescent="0.15">
      <c r="B127" t="str">
        <f t="shared" ca="1" si="31"/>
        <v/>
      </c>
      <c r="C127" t="str">
        <f t="shared" si="25"/>
        <v/>
      </c>
      <c r="D127" t="str">
        <f t="shared" si="26"/>
        <v>一般</v>
      </c>
      <c r="E127" t="s">
        <v>65</v>
      </c>
      <c r="F127" t="str" cm="1">
        <f t="array" aca="1" ref="F127" ca="1">INDIRECT("Y"&amp;ROW(X47))&amp;""</f>
        <v/>
      </c>
      <c r="G127" t="str" cm="1">
        <f t="array" aca="1" ref="G127" ca="1">INDIRECT("Z"&amp;ROW(X47))&amp;""</f>
        <v/>
      </c>
      <c r="H127" t="str" cm="1">
        <f t="array" aca="1" ref="H127" ca="1">INDIRECT("AK"&amp;ROW(X47))&amp;""</f>
        <v/>
      </c>
      <c r="I127" t="str" cm="1">
        <f t="array" aca="1" ref="I127" ca="1">INDIRECT("AB"&amp;ROW(X47))&amp;""</f>
        <v/>
      </c>
      <c r="J127" t="str" cm="1">
        <f t="array" aca="1" ref="J127" ca="1">INDIRECT("AD"&amp;ROW(X47))&amp;""</f>
        <v/>
      </c>
      <c r="K127" t="str" cm="1">
        <f t="array" aca="1" ref="K127" ca="1">INDIRECT("AI"&amp;ROW(AI47))&amp;""</f>
        <v/>
      </c>
      <c r="L127" t="str" cm="1">
        <f t="array" aca="1" ref="L127" ca="1">INDIRECT("AJ"&amp;ROW(AJ47))&amp;""</f>
        <v/>
      </c>
      <c r="AU127" s="8">
        <v>126</v>
      </c>
    </row>
    <row r="128" spans="2:47" ht="24" customHeight="1" x14ac:dyDescent="0.15">
      <c r="B128" t="str">
        <f t="shared" ca="1" si="31"/>
        <v/>
      </c>
      <c r="C128" t="str">
        <f t="shared" si="25"/>
        <v/>
      </c>
      <c r="D128" t="str">
        <f t="shared" si="26"/>
        <v>一般</v>
      </c>
      <c r="E128" t="s">
        <v>65</v>
      </c>
      <c r="F128" t="str" cm="1">
        <f t="array" aca="1" ref="F128" ca="1">INDIRECT("Y"&amp;ROW(X48))&amp;""</f>
        <v/>
      </c>
      <c r="G128" t="str" cm="1">
        <f t="array" aca="1" ref="G128" ca="1">INDIRECT("Z"&amp;ROW(X48))&amp;""</f>
        <v/>
      </c>
      <c r="H128" t="str" cm="1">
        <f t="array" aca="1" ref="H128" ca="1">INDIRECT("AK"&amp;ROW(X48))&amp;""</f>
        <v/>
      </c>
      <c r="I128" t="str" cm="1">
        <f t="array" aca="1" ref="I128" ca="1">INDIRECT("AB"&amp;ROW(X48))&amp;""</f>
        <v/>
      </c>
      <c r="J128" t="str" cm="1">
        <f t="array" aca="1" ref="J128" ca="1">INDIRECT("AD"&amp;ROW(X48))&amp;""</f>
        <v/>
      </c>
      <c r="K128" t="str" cm="1">
        <f t="array" aca="1" ref="K128" ca="1">INDIRECT("AI"&amp;ROW(AI48))&amp;""</f>
        <v/>
      </c>
      <c r="L128" t="str" cm="1">
        <f t="array" aca="1" ref="L128" ca="1">INDIRECT("AJ"&amp;ROW(AJ48))&amp;""</f>
        <v/>
      </c>
      <c r="Z128" s="57" t="str">
        <f>IF(AA114="","",IF(LEFT(AA114,2)="小学","小学男子５・６年４００ｍＲ",IF(AA114="中学","中学女子４００ｍＲ","一般女子４００ｍＲ")))</f>
        <v/>
      </c>
      <c r="AA128" s="49"/>
      <c r="AB128" s="50"/>
      <c r="AC128" s="42" t="s">
        <v>40</v>
      </c>
      <c r="AD128" s="42" t="s">
        <v>41</v>
      </c>
      <c r="AE128" s="42" t="s">
        <v>42</v>
      </c>
      <c r="AF128" s="42" t="s">
        <v>43</v>
      </c>
      <c r="AG128" s="42" t="s">
        <v>44</v>
      </c>
      <c r="AH128" s="42" t="s">
        <v>45</v>
      </c>
      <c r="AI128" s="2"/>
      <c r="AJ128" s="2"/>
      <c r="AK128" s="2"/>
      <c r="AU128" s="8">
        <v>127</v>
      </c>
    </row>
    <row r="129" spans="2:47" ht="24" customHeight="1" x14ac:dyDescent="0.15">
      <c r="B129" t="str">
        <f t="shared" ca="1" si="31"/>
        <v/>
      </c>
      <c r="C129" t="str">
        <f t="shared" si="25"/>
        <v/>
      </c>
      <c r="D129" t="str">
        <f t="shared" si="26"/>
        <v>一般</v>
      </c>
      <c r="E129" t="s">
        <v>65</v>
      </c>
      <c r="F129" t="str" cm="1">
        <f t="array" aca="1" ref="F129" ca="1">INDIRECT("Y"&amp;ROW(X49))&amp;""</f>
        <v/>
      </c>
      <c r="G129" t="str" cm="1">
        <f t="array" aca="1" ref="G129" ca="1">INDIRECT("Z"&amp;ROW(X49))&amp;""</f>
        <v/>
      </c>
      <c r="H129" t="str" cm="1">
        <f t="array" aca="1" ref="H129" ca="1">INDIRECT("AK"&amp;ROW(X49))&amp;""</f>
        <v/>
      </c>
      <c r="I129" t="str" cm="1">
        <f t="array" aca="1" ref="I129" ca="1">INDIRECT("AB"&amp;ROW(X49))&amp;""</f>
        <v/>
      </c>
      <c r="J129" t="str" cm="1">
        <f t="array" aca="1" ref="J129" ca="1">INDIRECT("AD"&amp;ROW(X49))&amp;""</f>
        <v/>
      </c>
      <c r="K129" t="str" cm="1">
        <f t="array" aca="1" ref="K129" ca="1">INDIRECT("AI"&amp;ROW(AI49))&amp;""</f>
        <v/>
      </c>
      <c r="L129" t="str" cm="1">
        <f t="array" aca="1" ref="L129" ca="1">INDIRECT("AJ"&amp;ROW(AJ49))&amp;""</f>
        <v/>
      </c>
      <c r="Z129" s="48" t="str">
        <f>IF(AF129&lt;&gt;"",$AA$113&amp;IF(AF130="","","-A"),"")</f>
        <v/>
      </c>
      <c r="AA129" s="37"/>
      <c r="AB129" s="51"/>
      <c r="AC129" s="43"/>
      <c r="AD129" s="43"/>
      <c r="AE129" s="43"/>
      <c r="AF129" s="43"/>
      <c r="AG129" s="43"/>
      <c r="AH129" s="43"/>
      <c r="AI129" s="2"/>
      <c r="AJ129" s="2"/>
      <c r="AK129" s="2"/>
      <c r="AU129" s="8">
        <v>128</v>
      </c>
    </row>
    <row r="130" spans="2:47" ht="24" customHeight="1" x14ac:dyDescent="0.15">
      <c r="B130" t="str">
        <f t="shared" ca="1" si="31"/>
        <v/>
      </c>
      <c r="C130" t="str">
        <f t="shared" ref="C130:C134" si="32">DBCS($AA$3)</f>
        <v/>
      </c>
      <c r="D130" t="str">
        <f t="shared" ref="D130:D134" si="33">IF($AA$4="小学男子","小学",IF($AA$4="中学男子","中学","一般"))</f>
        <v>一般</v>
      </c>
      <c r="E130" t="s">
        <v>65</v>
      </c>
      <c r="F130" t="str" cm="1">
        <f t="array" aca="1" ref="F130" ca="1">INDIRECT("Y"&amp;ROW(X50))&amp;""</f>
        <v/>
      </c>
      <c r="G130" t="str" cm="1">
        <f t="array" aca="1" ref="G130" ca="1">INDIRECT("Z"&amp;ROW(X50))&amp;""</f>
        <v/>
      </c>
      <c r="H130" t="str" cm="1">
        <f t="array" aca="1" ref="H130" ca="1">INDIRECT("AK"&amp;ROW(X50))&amp;""</f>
        <v/>
      </c>
      <c r="I130" t="str" cm="1">
        <f t="array" aca="1" ref="I130" ca="1">INDIRECT("AB"&amp;ROW(X50))&amp;""</f>
        <v/>
      </c>
      <c r="J130" t="str" cm="1">
        <f t="array" aca="1" ref="J130" ca="1">INDIRECT("AD"&amp;ROW(X50))&amp;""</f>
        <v/>
      </c>
      <c r="K130" t="str" cm="1">
        <f t="array" aca="1" ref="K130" ca="1">INDIRECT("AI"&amp;ROW(AI50))&amp;""</f>
        <v/>
      </c>
      <c r="L130" t="str" cm="1">
        <f t="array" aca="1" ref="L130" ca="1">INDIRECT("AJ"&amp;ROW(AJ50))&amp;""</f>
        <v/>
      </c>
      <c r="Z130" s="48" t="str">
        <f>IF(AF130="","",$AA$113&amp;"-B")</f>
        <v/>
      </c>
      <c r="AA130" s="37"/>
      <c r="AB130" s="51"/>
      <c r="AC130" s="44"/>
      <c r="AD130" s="44"/>
      <c r="AE130" s="44"/>
      <c r="AF130" s="44"/>
      <c r="AG130" s="45"/>
      <c r="AH130" s="45"/>
      <c r="AI130" s="2"/>
      <c r="AJ130" s="2"/>
      <c r="AK130" s="2"/>
      <c r="AU130" s="8">
        <v>129</v>
      </c>
    </row>
    <row r="131" spans="2:47" ht="24" customHeight="1" x14ac:dyDescent="0.15">
      <c r="B131" t="str">
        <f t="shared" ca="1" si="31"/>
        <v/>
      </c>
      <c r="C131" t="str">
        <f t="shared" si="32"/>
        <v/>
      </c>
      <c r="D131" t="str">
        <f t="shared" si="33"/>
        <v>一般</v>
      </c>
      <c r="E131" t="s">
        <v>65</v>
      </c>
      <c r="F131" t="str" cm="1">
        <f t="array" aca="1" ref="F131" ca="1">INDIRECT("Y"&amp;ROW(X51))&amp;""</f>
        <v/>
      </c>
      <c r="G131" t="str" cm="1">
        <f t="array" aca="1" ref="G131" ca="1">INDIRECT("Z"&amp;ROW(X51))&amp;""</f>
        <v/>
      </c>
      <c r="H131" t="str" cm="1">
        <f t="array" aca="1" ref="H131" ca="1">INDIRECT("AK"&amp;ROW(X51))&amp;""</f>
        <v/>
      </c>
      <c r="I131" t="str" cm="1">
        <f t="array" aca="1" ref="I131" ca="1">INDIRECT("AB"&amp;ROW(X51))&amp;""</f>
        <v/>
      </c>
      <c r="J131" t="str" cm="1">
        <f t="array" aca="1" ref="J131" ca="1">INDIRECT("AD"&amp;ROW(X51))&amp;""</f>
        <v/>
      </c>
      <c r="K131" t="str" cm="1">
        <f t="array" aca="1" ref="K131" ca="1">INDIRECT("AI"&amp;ROW(AI51))&amp;""</f>
        <v/>
      </c>
      <c r="L131" t="str" cm="1">
        <f t="array" aca="1" ref="L131" ca="1">INDIRECT("AJ"&amp;ROW(AJ51))&amp;""</f>
        <v/>
      </c>
      <c r="Z131" s="48" t="str">
        <f>IF(AF131="","",$AA$113&amp;"-C")</f>
        <v/>
      </c>
      <c r="AA131" s="37"/>
      <c r="AB131" s="51"/>
      <c r="AC131" s="43"/>
      <c r="AD131" s="43"/>
      <c r="AE131" s="43"/>
      <c r="AF131" s="43"/>
      <c r="AG131" s="46"/>
      <c r="AH131" s="46"/>
      <c r="AI131" s="2"/>
      <c r="AJ131" s="2"/>
      <c r="AK131" s="2"/>
      <c r="AU131" s="8">
        <v>130</v>
      </c>
    </row>
    <row r="132" spans="2:47" ht="24" customHeight="1" x14ac:dyDescent="0.15">
      <c r="B132" t="str">
        <f t="shared" ca="1" si="31"/>
        <v/>
      </c>
      <c r="C132" t="str">
        <f t="shared" si="32"/>
        <v/>
      </c>
      <c r="D132" t="str">
        <f t="shared" si="33"/>
        <v>一般</v>
      </c>
      <c r="E132" t="s">
        <v>65</v>
      </c>
      <c r="F132" t="str" cm="1">
        <f t="array" aca="1" ref="F132" ca="1">INDIRECT("Y"&amp;ROW(X52))&amp;""</f>
        <v/>
      </c>
      <c r="G132" t="str" cm="1">
        <f t="array" aca="1" ref="G132" ca="1">INDIRECT("Z"&amp;ROW(X52))&amp;""</f>
        <v/>
      </c>
      <c r="H132" t="str" cm="1">
        <f t="array" aca="1" ref="H132" ca="1">INDIRECT("AK"&amp;ROW(X52))&amp;""</f>
        <v/>
      </c>
      <c r="I132" t="str" cm="1">
        <f t="array" aca="1" ref="I132" ca="1">INDIRECT("AB"&amp;ROW(X52))&amp;""</f>
        <v/>
      </c>
      <c r="J132" t="str" cm="1">
        <f t="array" aca="1" ref="J132" ca="1">INDIRECT("AD"&amp;ROW(X52))&amp;""</f>
        <v/>
      </c>
      <c r="K132" t="str" cm="1">
        <f t="array" aca="1" ref="K132" ca="1">INDIRECT("AI"&amp;ROW(AI52))&amp;""</f>
        <v/>
      </c>
      <c r="L132" t="str" cm="1">
        <f t="array" aca="1" ref="L132" ca="1">INDIRECT("AJ"&amp;ROW(AJ52))&amp;""</f>
        <v/>
      </c>
      <c r="Z132" s="48" t="str">
        <f>IF(AF132="","",$AA$113&amp;"-D")</f>
        <v/>
      </c>
      <c r="AA132" s="37"/>
      <c r="AB132" s="51"/>
      <c r="AC132" s="44"/>
      <c r="AD132" s="44"/>
      <c r="AE132" s="44"/>
      <c r="AF132" s="44"/>
      <c r="AG132" s="45"/>
      <c r="AH132" s="45"/>
      <c r="AI132" s="2"/>
      <c r="AJ132" s="2"/>
      <c r="AK132" s="2"/>
      <c r="AU132" s="8">
        <v>131</v>
      </c>
    </row>
    <row r="133" spans="2:47" ht="24" customHeight="1" x14ac:dyDescent="0.15">
      <c r="B133" t="str">
        <f t="shared" ca="1" si="31"/>
        <v/>
      </c>
      <c r="C133" t="str">
        <f t="shared" si="32"/>
        <v/>
      </c>
      <c r="D133" t="str">
        <f t="shared" si="33"/>
        <v>一般</v>
      </c>
      <c r="E133" t="s">
        <v>65</v>
      </c>
      <c r="F133" t="str" cm="1">
        <f t="array" aca="1" ref="F133" ca="1">INDIRECT("Y"&amp;ROW(X53))&amp;""</f>
        <v/>
      </c>
      <c r="G133" t="str" cm="1">
        <f t="array" aca="1" ref="G133" ca="1">INDIRECT("Z"&amp;ROW(X53))&amp;""</f>
        <v/>
      </c>
      <c r="H133" t="str" cm="1">
        <f t="array" aca="1" ref="H133" ca="1">INDIRECT("AK"&amp;ROW(X53))&amp;""</f>
        <v/>
      </c>
      <c r="I133" t="str" cm="1">
        <f t="array" aca="1" ref="I133" ca="1">INDIRECT("AB"&amp;ROW(X53))&amp;""</f>
        <v/>
      </c>
      <c r="J133" t="str" cm="1">
        <f t="array" aca="1" ref="J133" ca="1">INDIRECT("AD"&amp;ROW(X53))&amp;""</f>
        <v/>
      </c>
      <c r="K133" t="str" cm="1">
        <f t="array" aca="1" ref="K133" ca="1">INDIRECT("AI"&amp;ROW(AI53))&amp;""</f>
        <v/>
      </c>
      <c r="L133" t="str" cm="1">
        <f t="array" aca="1" ref="L133" ca="1">INDIRECT("AJ"&amp;ROW(AJ53))&amp;""</f>
        <v/>
      </c>
      <c r="Z133" s="48" t="str">
        <f>IF(AF133="","",$AA$113&amp;"-E")</f>
        <v/>
      </c>
      <c r="AA133" s="37"/>
      <c r="AB133" s="51"/>
      <c r="AC133" s="43"/>
      <c r="AD133" s="43"/>
      <c r="AE133" s="43"/>
      <c r="AF133" s="43"/>
      <c r="AG133" s="43"/>
      <c r="AH133" s="43"/>
      <c r="AI133" s="2"/>
      <c r="AJ133" s="2"/>
      <c r="AK133" s="2"/>
      <c r="AU133" s="8">
        <v>132</v>
      </c>
    </row>
    <row r="134" spans="2:47" ht="24" customHeight="1" x14ac:dyDescent="0.15">
      <c r="B134" t="str">
        <f t="shared" ca="1" si="31"/>
        <v/>
      </c>
      <c r="C134" t="str">
        <f t="shared" si="32"/>
        <v/>
      </c>
      <c r="D134" t="str">
        <f t="shared" si="33"/>
        <v>一般</v>
      </c>
      <c r="E134" t="s">
        <v>65</v>
      </c>
      <c r="F134" t="str" cm="1">
        <f t="array" aca="1" ref="F134" ca="1">INDIRECT("Y"&amp;ROW(X54))&amp;""</f>
        <v/>
      </c>
      <c r="G134" t="str" cm="1">
        <f t="array" aca="1" ref="G134" ca="1">INDIRECT("Z"&amp;ROW(X54))&amp;""</f>
        <v/>
      </c>
      <c r="H134" t="str" cm="1">
        <f t="array" aca="1" ref="H134" ca="1">INDIRECT("AK"&amp;ROW(X54))&amp;""</f>
        <v/>
      </c>
      <c r="I134" t="str" cm="1">
        <f t="array" aca="1" ref="I134" ca="1">INDIRECT("AB"&amp;ROW(X54))&amp;""</f>
        <v/>
      </c>
      <c r="J134" t="str" cm="1">
        <f t="array" aca="1" ref="J134" ca="1">INDIRECT("AD"&amp;ROW(X54))&amp;""</f>
        <v/>
      </c>
      <c r="K134" t="str" cm="1">
        <f t="array" aca="1" ref="K134" ca="1">INDIRECT("AI"&amp;ROW(AI54))&amp;""</f>
        <v/>
      </c>
      <c r="L134" t="str" cm="1">
        <f t="array" aca="1" ref="L134" ca="1">INDIRECT("AJ"&amp;ROW(AJ54))&amp;""</f>
        <v/>
      </c>
      <c r="Z134" s="48" t="str">
        <f>IF(AF134="","",$AA$113&amp;"-F")</f>
        <v/>
      </c>
      <c r="AA134" s="37"/>
      <c r="AB134" s="51"/>
      <c r="AC134" s="44"/>
      <c r="AD134" s="44"/>
      <c r="AE134" s="44"/>
      <c r="AF134" s="44"/>
      <c r="AG134" s="47"/>
      <c r="AH134" s="47"/>
      <c r="AI134" s="2"/>
      <c r="AJ134" s="2"/>
      <c r="AK134" s="2"/>
      <c r="AU134" s="8">
        <v>133</v>
      </c>
    </row>
    <row r="135" spans="2:47" ht="24" customHeight="1" x14ac:dyDescent="0.15">
      <c r="B135" t="str">
        <f t="shared" ca="1" si="31"/>
        <v/>
      </c>
      <c r="C135" t="str">
        <f>DBCS($AA$3)</f>
        <v/>
      </c>
      <c r="D135" t="str">
        <f>IF($AA$4="小学男子","小学",IF($AA$4="中学男子","中学","一般"))</f>
        <v>一般</v>
      </c>
      <c r="E135" t="s">
        <v>65</v>
      </c>
      <c r="F135" t="str" cm="1">
        <f t="array" aca="1" ref="F135" ca="1">INDIRECT("Y"&amp;ROW(X55))&amp;""</f>
        <v/>
      </c>
      <c r="G135" t="str" cm="1">
        <f t="array" aca="1" ref="G135" ca="1">INDIRECT("Z"&amp;ROW(X55))&amp;""</f>
        <v/>
      </c>
      <c r="H135" t="str" cm="1">
        <f t="array" aca="1" ref="H135" ca="1">INDIRECT("AK"&amp;ROW(X55))&amp;""</f>
        <v/>
      </c>
      <c r="I135" t="str" cm="1">
        <f t="array" aca="1" ref="I135" ca="1">INDIRECT("AB"&amp;ROW(X55))&amp;""</f>
        <v/>
      </c>
      <c r="J135" t="str" cm="1">
        <f t="array" aca="1" ref="J135" ca="1">INDIRECT("AD"&amp;ROW(X55))&amp;""</f>
        <v/>
      </c>
      <c r="K135" t="str" cm="1">
        <f t="array" aca="1" ref="K135" ca="1">INDIRECT("AI"&amp;ROW(AI55))&amp;""</f>
        <v/>
      </c>
      <c r="L135" t="str" cm="1">
        <f t="array" aca="1" ref="L135" ca="1">INDIRECT("AJ"&amp;ROW(AJ55))&amp;""</f>
        <v/>
      </c>
      <c r="AD135" s="2"/>
      <c r="AG135" s="5"/>
      <c r="AH135" s="5"/>
      <c r="AI135" s="2"/>
      <c r="AJ135" s="2"/>
      <c r="AK135" s="2"/>
      <c r="AU135" s="8">
        <v>134</v>
      </c>
    </row>
    <row r="136" spans="2:47" ht="24" customHeight="1" x14ac:dyDescent="0.15">
      <c r="B136" t="str">
        <f t="shared" ref="B136:B180" ca="1" si="34">IF(OR(K136&lt;&gt;"",AND(G136&lt;&gt;"",COUNTIF($AC$121:$AH$158,F136&amp;G136)&lt;&gt;0)),"o","")</f>
        <v/>
      </c>
      <c r="C136" t="str">
        <f>DBCS($AA$58)</f>
        <v/>
      </c>
      <c r="D136" t="str">
        <f>IF($AA$59="小学女子","小学",IF($AA$59="中学女子","中学","一般"))</f>
        <v>一般</v>
      </c>
      <c r="E136" t="s">
        <v>64</v>
      </c>
      <c r="F136" t="str" cm="1">
        <f t="array" aca="1" ref="F136" ca="1">INDIRECT("Y"&amp;ROW(X66))&amp;""</f>
        <v/>
      </c>
      <c r="G136" t="str" cm="1">
        <f t="array" aca="1" ref="G136" ca="1">INDIRECT("Z"&amp;ROW(X66))&amp;""</f>
        <v/>
      </c>
      <c r="H136" t="str" cm="1">
        <f t="array" aca="1" ref="H136" ca="1">INDIRECT("AK"&amp;ROW(X66))&amp;""</f>
        <v/>
      </c>
      <c r="I136" t="str" cm="1">
        <f t="array" aca="1" ref="I136" ca="1">INDIRECT("AB"&amp;ROW(X66))&amp;""</f>
        <v/>
      </c>
      <c r="J136" t="str" cm="1">
        <f t="array" aca="1" ref="J136" ca="1">INDIRECT("AD"&amp;ROW(X66))&amp;""</f>
        <v/>
      </c>
      <c r="K136" t="str" cm="1">
        <f t="array" aca="1" ref="K136" ca="1">INDIRECT("AE"&amp;ROW(AE66))&amp;""</f>
        <v/>
      </c>
      <c r="L136" t="str" cm="1">
        <f t="array" aca="1" ref="L136" ca="1">INDIRECT("AF"&amp;ROW(AF66))&amp;""</f>
        <v/>
      </c>
      <c r="Z136" s="57" t="str">
        <f>IF(LEFT(AA114,2)="小学","小学女子１─４年４００ｍＲ","")</f>
        <v/>
      </c>
      <c r="AA136" s="49"/>
      <c r="AB136" s="50"/>
      <c r="AC136" s="42" t="s">
        <v>40</v>
      </c>
      <c r="AD136" s="42" t="s">
        <v>41</v>
      </c>
      <c r="AE136" s="42" t="s">
        <v>42</v>
      </c>
      <c r="AF136" s="42" t="s">
        <v>43</v>
      </c>
      <c r="AG136" s="42" t="s">
        <v>44</v>
      </c>
      <c r="AH136" s="42" t="s">
        <v>45</v>
      </c>
      <c r="AI136" s="2"/>
      <c r="AJ136" s="2"/>
      <c r="AK136" s="2"/>
      <c r="AU136" s="8">
        <v>135</v>
      </c>
    </row>
    <row r="137" spans="2:47" ht="24" customHeight="1" x14ac:dyDescent="0.15">
      <c r="B137" t="str">
        <f t="shared" ca="1" si="34"/>
        <v/>
      </c>
      <c r="C137" t="str">
        <f t="shared" ref="C137:C200" si="35">DBCS($AA$58)</f>
        <v/>
      </c>
      <c r="D137" t="str">
        <f t="shared" ref="D137:D200" si="36">IF($AA$59="小学女子","小学",IF($AA$59="中学女子","中学","一般"))</f>
        <v>一般</v>
      </c>
      <c r="E137" t="s">
        <v>64</v>
      </c>
      <c r="F137" t="str" cm="1">
        <f t="array" aca="1" ref="F137" ca="1">INDIRECT("Y"&amp;ROW(X67))&amp;""</f>
        <v/>
      </c>
      <c r="G137" t="str" cm="1">
        <f t="array" aca="1" ref="G137" ca="1">INDIRECT("Z"&amp;ROW(X67))&amp;""</f>
        <v/>
      </c>
      <c r="H137" t="str" cm="1">
        <f t="array" aca="1" ref="H137" ca="1">INDIRECT("AK"&amp;ROW(X67))&amp;""</f>
        <v/>
      </c>
      <c r="I137" t="str" cm="1">
        <f t="array" aca="1" ref="I137" ca="1">INDIRECT("AB"&amp;ROW(X67))&amp;""</f>
        <v/>
      </c>
      <c r="J137" t="str" cm="1">
        <f t="array" aca="1" ref="J137" ca="1">INDIRECT("AD"&amp;ROW(X67))&amp;""</f>
        <v/>
      </c>
      <c r="K137" t="str" cm="1">
        <f t="array" aca="1" ref="K137" ca="1">INDIRECT("AE"&amp;ROW(AE67))&amp;""</f>
        <v/>
      </c>
      <c r="L137" t="str" cm="1">
        <f t="array" aca="1" ref="L137" ca="1">INDIRECT("AF"&amp;ROW(AF67))&amp;""</f>
        <v/>
      </c>
      <c r="Z137" s="48" t="str">
        <f>IF(AF137&lt;&gt;"",$AA$113&amp;IF(AF138="","","-A"),"")</f>
        <v/>
      </c>
      <c r="AA137" s="37"/>
      <c r="AB137" s="51"/>
      <c r="AC137" s="52"/>
      <c r="AD137" s="52"/>
      <c r="AE137" s="52"/>
      <c r="AF137" s="52"/>
      <c r="AG137" s="52"/>
      <c r="AH137" s="52"/>
      <c r="AI137" s="2"/>
      <c r="AJ137" s="2"/>
      <c r="AK137" s="2"/>
      <c r="AU137" s="8">
        <v>136</v>
      </c>
    </row>
    <row r="138" spans="2:47" ht="24" customHeight="1" x14ac:dyDescent="0.15">
      <c r="B138" t="str">
        <f t="shared" ca="1" si="34"/>
        <v/>
      </c>
      <c r="C138" t="str">
        <f t="shared" si="35"/>
        <v/>
      </c>
      <c r="D138" t="str">
        <f t="shared" si="36"/>
        <v>一般</v>
      </c>
      <c r="E138" t="s">
        <v>64</v>
      </c>
      <c r="F138" t="str" cm="1">
        <f t="array" aca="1" ref="F138" ca="1">INDIRECT("Y"&amp;ROW(X68))&amp;""</f>
        <v/>
      </c>
      <c r="G138" t="str" cm="1">
        <f t="array" aca="1" ref="G138" ca="1">INDIRECT("Z"&amp;ROW(X68))&amp;""</f>
        <v/>
      </c>
      <c r="H138" t="str" cm="1">
        <f t="array" aca="1" ref="H138" ca="1">INDIRECT("AK"&amp;ROW(X68))&amp;""</f>
        <v/>
      </c>
      <c r="I138" t="str" cm="1">
        <f t="array" aca="1" ref="I138" ca="1">INDIRECT("AB"&amp;ROW(X68))&amp;""</f>
        <v/>
      </c>
      <c r="J138" t="str" cm="1">
        <f t="array" aca="1" ref="J138" ca="1">INDIRECT("AD"&amp;ROW(X68))&amp;""</f>
        <v/>
      </c>
      <c r="K138" t="str" cm="1">
        <f t="array" aca="1" ref="K138" ca="1">INDIRECT("AE"&amp;ROW(AE68))&amp;""</f>
        <v/>
      </c>
      <c r="L138" t="str" cm="1">
        <f t="array" aca="1" ref="L138" ca="1">INDIRECT("AF"&amp;ROW(AF68))&amp;""</f>
        <v/>
      </c>
      <c r="Z138" s="48" t="str">
        <f>IF(AF138="","",$AA$113&amp;"-B")</f>
        <v/>
      </c>
      <c r="AA138" s="37"/>
      <c r="AB138" s="51"/>
      <c r="AC138" s="53"/>
      <c r="AD138" s="53"/>
      <c r="AE138" s="53"/>
      <c r="AF138" s="53"/>
      <c r="AG138" s="54"/>
      <c r="AH138" s="54"/>
      <c r="AI138" s="2"/>
      <c r="AJ138" s="2"/>
      <c r="AK138" s="2"/>
      <c r="AU138" s="8">
        <v>137</v>
      </c>
    </row>
    <row r="139" spans="2:47" ht="24" customHeight="1" x14ac:dyDescent="0.15">
      <c r="B139" t="str">
        <f t="shared" ca="1" si="34"/>
        <v/>
      </c>
      <c r="C139" t="str">
        <f t="shared" si="35"/>
        <v/>
      </c>
      <c r="D139" t="str">
        <f t="shared" si="36"/>
        <v>一般</v>
      </c>
      <c r="E139" t="s">
        <v>64</v>
      </c>
      <c r="F139" t="str" cm="1">
        <f t="array" aca="1" ref="F139" ca="1">INDIRECT("Y"&amp;ROW(X69))&amp;""</f>
        <v/>
      </c>
      <c r="G139" t="str" cm="1">
        <f t="array" aca="1" ref="G139" ca="1">INDIRECT("Z"&amp;ROW(X69))&amp;""</f>
        <v/>
      </c>
      <c r="H139" t="str" cm="1">
        <f t="array" aca="1" ref="H139" ca="1">INDIRECT("AK"&amp;ROW(X69))&amp;""</f>
        <v/>
      </c>
      <c r="I139" t="str" cm="1">
        <f t="array" aca="1" ref="I139" ca="1">INDIRECT("AB"&amp;ROW(X69))&amp;""</f>
        <v/>
      </c>
      <c r="J139" t="str" cm="1">
        <f t="array" aca="1" ref="J139" ca="1">INDIRECT("AD"&amp;ROW(X69))&amp;""</f>
        <v/>
      </c>
      <c r="K139" t="str" cm="1">
        <f t="array" aca="1" ref="K139" ca="1">INDIRECT("AE"&amp;ROW(AE69))&amp;""</f>
        <v/>
      </c>
      <c r="L139" t="str" cm="1">
        <f t="array" aca="1" ref="L139" ca="1">INDIRECT("AF"&amp;ROW(AF69))&amp;""</f>
        <v/>
      </c>
      <c r="Z139" s="48" t="str">
        <f>IF(AF139="","",$AA$113&amp;"-C")</f>
        <v/>
      </c>
      <c r="AA139" s="37"/>
      <c r="AB139" s="51"/>
      <c r="AC139" s="52"/>
      <c r="AD139" s="52"/>
      <c r="AE139" s="52"/>
      <c r="AF139" s="52"/>
      <c r="AG139" s="55"/>
      <c r="AH139" s="55"/>
      <c r="AI139" s="2"/>
      <c r="AJ139" s="2"/>
      <c r="AK139" s="2"/>
      <c r="AU139" s="8">
        <v>138</v>
      </c>
    </row>
    <row r="140" spans="2:47" ht="24" customHeight="1" x14ac:dyDescent="0.15">
      <c r="B140" t="str">
        <f t="shared" ca="1" si="34"/>
        <v/>
      </c>
      <c r="C140" t="str">
        <f t="shared" si="35"/>
        <v/>
      </c>
      <c r="D140" t="str">
        <f t="shared" si="36"/>
        <v>一般</v>
      </c>
      <c r="E140" t="s">
        <v>64</v>
      </c>
      <c r="F140" t="str" cm="1">
        <f t="array" aca="1" ref="F140" ca="1">INDIRECT("Y"&amp;ROW(X70))&amp;""</f>
        <v/>
      </c>
      <c r="G140" t="str" cm="1">
        <f t="array" aca="1" ref="G140" ca="1">INDIRECT("Z"&amp;ROW(X70))&amp;""</f>
        <v/>
      </c>
      <c r="H140" t="str" cm="1">
        <f t="array" aca="1" ref="H140" ca="1">INDIRECT("AK"&amp;ROW(X70))&amp;""</f>
        <v/>
      </c>
      <c r="I140" t="str" cm="1">
        <f t="array" aca="1" ref="I140" ca="1">INDIRECT("AB"&amp;ROW(X70))&amp;""</f>
        <v/>
      </c>
      <c r="J140" t="str" cm="1">
        <f t="array" aca="1" ref="J140" ca="1">INDIRECT("AD"&amp;ROW(X70))&amp;""</f>
        <v/>
      </c>
      <c r="K140" t="str" cm="1">
        <f t="array" aca="1" ref="K140" ca="1">INDIRECT("AE"&amp;ROW(AE70))&amp;""</f>
        <v/>
      </c>
      <c r="L140" t="str" cm="1">
        <f t="array" aca="1" ref="L140" ca="1">INDIRECT("AF"&amp;ROW(AF70))&amp;""</f>
        <v/>
      </c>
      <c r="Z140" s="48" t="str">
        <f>IF(AF140="","",$AA$113&amp;"-D")</f>
        <v/>
      </c>
      <c r="AA140" s="37"/>
      <c r="AB140" s="51"/>
      <c r="AC140" s="53"/>
      <c r="AD140" s="53"/>
      <c r="AE140" s="53"/>
      <c r="AF140" s="53"/>
      <c r="AG140" s="54"/>
      <c r="AH140" s="54"/>
      <c r="AI140" s="2"/>
      <c r="AJ140" s="2"/>
      <c r="AK140" s="2"/>
      <c r="AU140" s="8">
        <v>139</v>
      </c>
    </row>
    <row r="141" spans="2:47" ht="24" customHeight="1" x14ac:dyDescent="0.15">
      <c r="B141" t="str">
        <f t="shared" ca="1" si="34"/>
        <v/>
      </c>
      <c r="C141" t="str">
        <f t="shared" si="35"/>
        <v/>
      </c>
      <c r="D141" t="str">
        <f t="shared" si="36"/>
        <v>一般</v>
      </c>
      <c r="E141" t="s">
        <v>64</v>
      </c>
      <c r="F141" t="str" cm="1">
        <f t="array" aca="1" ref="F141" ca="1">INDIRECT("Y"&amp;ROW(X71))&amp;""</f>
        <v/>
      </c>
      <c r="G141" t="str" cm="1">
        <f t="array" aca="1" ref="G141" ca="1">INDIRECT("Z"&amp;ROW(X71))&amp;""</f>
        <v/>
      </c>
      <c r="H141" t="str" cm="1">
        <f t="array" aca="1" ref="H141" ca="1">INDIRECT("AK"&amp;ROW(X71))&amp;""</f>
        <v/>
      </c>
      <c r="I141" t="str" cm="1">
        <f t="array" aca="1" ref="I141" ca="1">INDIRECT("AB"&amp;ROW(X71))&amp;""</f>
        <v/>
      </c>
      <c r="J141" t="str" cm="1">
        <f t="array" aca="1" ref="J141" ca="1">INDIRECT("AD"&amp;ROW(X71))&amp;""</f>
        <v/>
      </c>
      <c r="K141" t="str" cm="1">
        <f t="array" aca="1" ref="K141" ca="1">INDIRECT("AE"&amp;ROW(AE71))&amp;""</f>
        <v/>
      </c>
      <c r="L141" t="str" cm="1">
        <f t="array" aca="1" ref="L141" ca="1">INDIRECT("AF"&amp;ROW(AF71))&amp;""</f>
        <v/>
      </c>
      <c r="Z141" s="48" t="str">
        <f>IF(AF141="","",$AA$113&amp;"-E")</f>
        <v/>
      </c>
      <c r="AA141" s="37"/>
      <c r="AB141" s="51"/>
      <c r="AC141" s="52"/>
      <c r="AD141" s="52"/>
      <c r="AE141" s="52"/>
      <c r="AF141" s="52"/>
      <c r="AG141" s="52"/>
      <c r="AH141" s="52"/>
      <c r="AI141" s="2"/>
      <c r="AJ141" s="2"/>
      <c r="AK141" s="2"/>
      <c r="AU141" s="8">
        <v>140</v>
      </c>
    </row>
    <row r="142" spans="2:47" ht="24" customHeight="1" x14ac:dyDescent="0.15">
      <c r="B142" t="str">
        <f t="shared" ca="1" si="34"/>
        <v/>
      </c>
      <c r="C142" t="str">
        <f t="shared" si="35"/>
        <v/>
      </c>
      <c r="D142" t="str">
        <f t="shared" si="36"/>
        <v>一般</v>
      </c>
      <c r="E142" t="s">
        <v>64</v>
      </c>
      <c r="F142" t="str" cm="1">
        <f t="array" aca="1" ref="F142" ca="1">INDIRECT("Y"&amp;ROW(X72))&amp;""</f>
        <v/>
      </c>
      <c r="G142" t="str" cm="1">
        <f t="array" aca="1" ref="G142" ca="1">INDIRECT("Z"&amp;ROW(X72))&amp;""</f>
        <v/>
      </c>
      <c r="H142" t="str" cm="1">
        <f t="array" aca="1" ref="H142" ca="1">INDIRECT("AK"&amp;ROW(X72))&amp;""</f>
        <v/>
      </c>
      <c r="I142" t="str" cm="1">
        <f t="array" aca="1" ref="I142" ca="1">INDIRECT("AB"&amp;ROW(X72))&amp;""</f>
        <v/>
      </c>
      <c r="J142" t="str" cm="1">
        <f t="array" aca="1" ref="J142" ca="1">INDIRECT("AD"&amp;ROW(X72))&amp;""</f>
        <v/>
      </c>
      <c r="K142" t="str" cm="1">
        <f t="array" aca="1" ref="K142" ca="1">INDIRECT("AE"&amp;ROW(AE72))&amp;""</f>
        <v/>
      </c>
      <c r="L142" t="str" cm="1">
        <f t="array" aca="1" ref="L142" ca="1">INDIRECT("AF"&amp;ROW(AF72))&amp;""</f>
        <v/>
      </c>
      <c r="Z142" s="48" t="str">
        <f>IF(AF142="","",$AA$113&amp;"-F")</f>
        <v/>
      </c>
      <c r="AA142" s="37"/>
      <c r="AB142" s="51"/>
      <c r="AC142" s="53"/>
      <c r="AD142" s="53"/>
      <c r="AE142" s="53"/>
      <c r="AF142" s="53"/>
      <c r="AG142" s="56"/>
      <c r="AH142" s="56"/>
      <c r="AI142" s="2"/>
      <c r="AJ142" s="2"/>
      <c r="AK142" s="2"/>
      <c r="AU142" s="8">
        <v>141</v>
      </c>
    </row>
    <row r="143" spans="2:47" ht="24" customHeight="1" x14ac:dyDescent="0.15">
      <c r="B143" t="str">
        <f t="shared" ca="1" si="34"/>
        <v/>
      </c>
      <c r="C143" t="str">
        <f t="shared" si="35"/>
        <v/>
      </c>
      <c r="D143" t="str">
        <f t="shared" si="36"/>
        <v>一般</v>
      </c>
      <c r="E143" t="s">
        <v>64</v>
      </c>
      <c r="F143" t="str" cm="1">
        <f t="array" aca="1" ref="F143" ca="1">INDIRECT("Y"&amp;ROW(X73))&amp;""</f>
        <v/>
      </c>
      <c r="G143" t="str" cm="1">
        <f t="array" aca="1" ref="G143" ca="1">INDIRECT("Z"&amp;ROW(X73))&amp;""</f>
        <v/>
      </c>
      <c r="H143" t="str" cm="1">
        <f t="array" aca="1" ref="H143" ca="1">INDIRECT("AK"&amp;ROW(X73))&amp;""</f>
        <v/>
      </c>
      <c r="I143" t="str" cm="1">
        <f t="array" aca="1" ref="I143" ca="1">INDIRECT("AB"&amp;ROW(X73))&amp;""</f>
        <v/>
      </c>
      <c r="J143" t="str" cm="1">
        <f t="array" aca="1" ref="J143" ca="1">INDIRECT("AD"&amp;ROW(X73))&amp;""</f>
        <v/>
      </c>
      <c r="K143" t="str" cm="1">
        <f t="array" aca="1" ref="K143" ca="1">INDIRECT("AE"&amp;ROW(AE73))&amp;""</f>
        <v/>
      </c>
      <c r="L143" t="str" cm="1">
        <f t="array" aca="1" ref="L143" ca="1">INDIRECT("AF"&amp;ROW(AF73))&amp;""</f>
        <v/>
      </c>
      <c r="AD143" s="2"/>
      <c r="AG143" s="5"/>
      <c r="AH143" s="5"/>
      <c r="AI143" s="2"/>
      <c r="AJ143" s="2"/>
      <c r="AK143" s="2"/>
      <c r="AU143" s="8">
        <v>142</v>
      </c>
    </row>
    <row r="144" spans="2:47" ht="24" customHeight="1" x14ac:dyDescent="0.15">
      <c r="B144" t="str">
        <f t="shared" ca="1" si="34"/>
        <v/>
      </c>
      <c r="C144" t="str">
        <f t="shared" si="35"/>
        <v/>
      </c>
      <c r="D144" t="str">
        <f t="shared" si="36"/>
        <v>一般</v>
      </c>
      <c r="E144" t="s">
        <v>64</v>
      </c>
      <c r="F144" t="str" cm="1">
        <f t="array" aca="1" ref="F144" ca="1">INDIRECT("Y"&amp;ROW(X74))&amp;""</f>
        <v/>
      </c>
      <c r="G144" t="str" cm="1">
        <f t="array" aca="1" ref="G144" ca="1">INDIRECT("Z"&amp;ROW(X74))&amp;""</f>
        <v/>
      </c>
      <c r="H144" t="str" cm="1">
        <f t="array" aca="1" ref="H144" ca="1">INDIRECT("AK"&amp;ROW(X74))&amp;""</f>
        <v/>
      </c>
      <c r="I144" t="str" cm="1">
        <f t="array" aca="1" ref="I144" ca="1">INDIRECT("AB"&amp;ROW(X74))&amp;""</f>
        <v/>
      </c>
      <c r="J144" t="str" cm="1">
        <f t="array" aca="1" ref="J144" ca="1">INDIRECT("AD"&amp;ROW(X74))&amp;""</f>
        <v/>
      </c>
      <c r="K144" t="str" cm="1">
        <f t="array" aca="1" ref="K144" ca="1">INDIRECT("AE"&amp;ROW(AE74))&amp;""</f>
        <v/>
      </c>
      <c r="L144" t="str" cm="1">
        <f t="array" aca="1" ref="L144" ca="1">INDIRECT("AF"&amp;ROW(AF74))&amp;""</f>
        <v/>
      </c>
      <c r="Z144" s="57" t="str">
        <f>IF(LEFT(AA114,2)="小学","小学女子５・６年４００ｍＲ","")</f>
        <v/>
      </c>
      <c r="AA144" s="49"/>
      <c r="AB144" s="50"/>
      <c r="AC144" s="42" t="s">
        <v>40</v>
      </c>
      <c r="AD144" s="42" t="s">
        <v>41</v>
      </c>
      <c r="AE144" s="42" t="s">
        <v>42</v>
      </c>
      <c r="AF144" s="42" t="s">
        <v>43</v>
      </c>
      <c r="AG144" s="42" t="s">
        <v>44</v>
      </c>
      <c r="AH144" s="42" t="s">
        <v>45</v>
      </c>
      <c r="AI144" s="2"/>
      <c r="AJ144" s="2"/>
      <c r="AK144" s="2"/>
      <c r="AU144" s="8">
        <v>143</v>
      </c>
    </row>
    <row r="145" spans="2:47" ht="24" customHeight="1" x14ac:dyDescent="0.15">
      <c r="B145" t="str">
        <f t="shared" ca="1" si="34"/>
        <v/>
      </c>
      <c r="C145" t="str">
        <f t="shared" si="35"/>
        <v/>
      </c>
      <c r="D145" t="str">
        <f t="shared" si="36"/>
        <v>一般</v>
      </c>
      <c r="E145" t="s">
        <v>64</v>
      </c>
      <c r="F145" t="str" cm="1">
        <f t="array" aca="1" ref="F145" ca="1">INDIRECT("Y"&amp;ROW(X75))&amp;""</f>
        <v/>
      </c>
      <c r="G145" t="str" cm="1">
        <f t="array" aca="1" ref="G145" ca="1">INDIRECT("Z"&amp;ROW(X75))&amp;""</f>
        <v/>
      </c>
      <c r="H145" t="str" cm="1">
        <f t="array" aca="1" ref="H145" ca="1">INDIRECT("AK"&amp;ROW(X75))&amp;""</f>
        <v/>
      </c>
      <c r="I145" t="str" cm="1">
        <f t="array" aca="1" ref="I145" ca="1">INDIRECT("AB"&amp;ROW(X75))&amp;""</f>
        <v/>
      </c>
      <c r="J145" t="str" cm="1">
        <f t="array" aca="1" ref="J145" ca="1">INDIRECT("AD"&amp;ROW(X75))&amp;""</f>
        <v/>
      </c>
      <c r="K145" t="str" cm="1">
        <f t="array" aca="1" ref="K145" ca="1">INDIRECT("AE"&amp;ROW(AE75))&amp;""</f>
        <v/>
      </c>
      <c r="L145" t="str" cm="1">
        <f t="array" aca="1" ref="L145" ca="1">INDIRECT("AF"&amp;ROW(AF75))&amp;""</f>
        <v/>
      </c>
      <c r="Z145" s="48" t="str">
        <f>IF(AF145&lt;&gt;"",$AA$113&amp;IF(AF146="","","-A"),"")</f>
        <v/>
      </c>
      <c r="AA145" s="37"/>
      <c r="AB145" s="51"/>
      <c r="AC145" s="52"/>
      <c r="AD145" s="52"/>
      <c r="AE145" s="52"/>
      <c r="AF145" s="52"/>
      <c r="AG145" s="52"/>
      <c r="AH145" s="52"/>
      <c r="AI145" s="2"/>
      <c r="AJ145" s="2"/>
      <c r="AK145" s="2"/>
      <c r="AU145" s="8">
        <v>144</v>
      </c>
    </row>
    <row r="146" spans="2:47" ht="24" customHeight="1" x14ac:dyDescent="0.15">
      <c r="B146" t="str">
        <f t="shared" ca="1" si="34"/>
        <v/>
      </c>
      <c r="C146" t="str">
        <f t="shared" si="35"/>
        <v/>
      </c>
      <c r="D146" t="str">
        <f t="shared" si="36"/>
        <v>一般</v>
      </c>
      <c r="E146" t="s">
        <v>64</v>
      </c>
      <c r="F146" t="str" cm="1">
        <f t="array" aca="1" ref="F146" ca="1">INDIRECT("Y"&amp;ROW(X76))&amp;""</f>
        <v/>
      </c>
      <c r="G146" t="str" cm="1">
        <f t="array" aca="1" ref="G146" ca="1">INDIRECT("Z"&amp;ROW(X76))&amp;""</f>
        <v/>
      </c>
      <c r="H146" t="str" cm="1">
        <f t="array" aca="1" ref="H146" ca="1">INDIRECT("AK"&amp;ROW(X76))&amp;""</f>
        <v/>
      </c>
      <c r="I146" t="str" cm="1">
        <f t="array" aca="1" ref="I146" ca="1">INDIRECT("AB"&amp;ROW(X76))&amp;""</f>
        <v/>
      </c>
      <c r="J146" t="str" cm="1">
        <f t="array" aca="1" ref="J146" ca="1">INDIRECT("AD"&amp;ROW(X76))&amp;""</f>
        <v/>
      </c>
      <c r="K146" t="str" cm="1">
        <f t="array" aca="1" ref="K146" ca="1">INDIRECT("AE"&amp;ROW(AE76))&amp;""</f>
        <v/>
      </c>
      <c r="L146" t="str" cm="1">
        <f t="array" aca="1" ref="L146" ca="1">INDIRECT("AF"&amp;ROW(AF76))&amp;""</f>
        <v/>
      </c>
      <c r="Z146" s="48" t="str">
        <f>IF(AF146="","",$AA$113&amp;"-B")</f>
        <v/>
      </c>
      <c r="AA146" s="37"/>
      <c r="AB146" s="51"/>
      <c r="AC146" s="53"/>
      <c r="AD146" s="53"/>
      <c r="AE146" s="53"/>
      <c r="AF146" s="53"/>
      <c r="AG146" s="54"/>
      <c r="AH146" s="54"/>
      <c r="AI146" s="2"/>
      <c r="AJ146" s="2"/>
      <c r="AK146" s="2"/>
      <c r="AU146" s="8">
        <v>145</v>
      </c>
    </row>
    <row r="147" spans="2:47" ht="24" customHeight="1" x14ac:dyDescent="0.15">
      <c r="B147" t="str">
        <f t="shared" ca="1" si="34"/>
        <v/>
      </c>
      <c r="C147" t="str">
        <f t="shared" si="35"/>
        <v/>
      </c>
      <c r="D147" t="str">
        <f t="shared" si="36"/>
        <v>一般</v>
      </c>
      <c r="E147" t="s">
        <v>64</v>
      </c>
      <c r="F147" t="str" cm="1">
        <f t="array" aca="1" ref="F147" ca="1">INDIRECT("Y"&amp;ROW(X77))&amp;""</f>
        <v/>
      </c>
      <c r="G147" t="str" cm="1">
        <f t="array" aca="1" ref="G147" ca="1">INDIRECT("Z"&amp;ROW(X77))&amp;""</f>
        <v/>
      </c>
      <c r="H147" t="str" cm="1">
        <f t="array" aca="1" ref="H147" ca="1">INDIRECT("AK"&amp;ROW(X77))&amp;""</f>
        <v/>
      </c>
      <c r="I147" t="str" cm="1">
        <f t="array" aca="1" ref="I147" ca="1">INDIRECT("AB"&amp;ROW(X77))&amp;""</f>
        <v/>
      </c>
      <c r="J147" t="str" cm="1">
        <f t="array" aca="1" ref="J147" ca="1">INDIRECT("AD"&amp;ROW(X77))&amp;""</f>
        <v/>
      </c>
      <c r="K147" t="str" cm="1">
        <f t="array" aca="1" ref="K147" ca="1">INDIRECT("AE"&amp;ROW(AE77))&amp;""</f>
        <v/>
      </c>
      <c r="L147" t="str" cm="1">
        <f t="array" aca="1" ref="L147" ca="1">INDIRECT("AF"&amp;ROW(AF77))&amp;""</f>
        <v/>
      </c>
      <c r="Z147" s="48" t="str">
        <f>IF(AF147="","",$AA$113&amp;"-C")</f>
        <v/>
      </c>
      <c r="AA147" s="37"/>
      <c r="AB147" s="51"/>
      <c r="AC147" s="52"/>
      <c r="AD147" s="52"/>
      <c r="AE147" s="52"/>
      <c r="AF147" s="52"/>
      <c r="AG147" s="55"/>
      <c r="AH147" s="55"/>
      <c r="AI147" s="2"/>
      <c r="AJ147" s="2"/>
      <c r="AK147" s="2"/>
      <c r="AU147" s="8">
        <v>146</v>
      </c>
    </row>
    <row r="148" spans="2:47" ht="24" customHeight="1" x14ac:dyDescent="0.15">
      <c r="B148" t="str">
        <f t="shared" ca="1" si="34"/>
        <v/>
      </c>
      <c r="C148" t="str">
        <f t="shared" si="35"/>
        <v/>
      </c>
      <c r="D148" t="str">
        <f t="shared" si="36"/>
        <v>一般</v>
      </c>
      <c r="E148" t="s">
        <v>64</v>
      </c>
      <c r="F148" t="str" cm="1">
        <f t="array" aca="1" ref="F148" ca="1">INDIRECT("Y"&amp;ROW(X78))&amp;""</f>
        <v/>
      </c>
      <c r="G148" t="str" cm="1">
        <f t="array" aca="1" ref="G148" ca="1">INDIRECT("Z"&amp;ROW(X78))&amp;""</f>
        <v/>
      </c>
      <c r="H148" t="str" cm="1">
        <f t="array" aca="1" ref="H148" ca="1">INDIRECT("AK"&amp;ROW(X78))&amp;""</f>
        <v/>
      </c>
      <c r="I148" t="str" cm="1">
        <f t="array" aca="1" ref="I148" ca="1">INDIRECT("AB"&amp;ROW(X78))&amp;""</f>
        <v/>
      </c>
      <c r="J148" t="str" cm="1">
        <f t="array" aca="1" ref="J148" ca="1">INDIRECT("AD"&amp;ROW(X78))&amp;""</f>
        <v/>
      </c>
      <c r="K148" t="str" cm="1">
        <f t="array" aca="1" ref="K148" ca="1">INDIRECT("AE"&amp;ROW(AE78))&amp;""</f>
        <v/>
      </c>
      <c r="L148" t="str" cm="1">
        <f t="array" aca="1" ref="L148" ca="1">INDIRECT("AF"&amp;ROW(AF78))&amp;""</f>
        <v/>
      </c>
      <c r="Z148" s="48" t="str">
        <f>IF(AF148="","",$AA$113&amp;"-D")</f>
        <v/>
      </c>
      <c r="AA148" s="37"/>
      <c r="AB148" s="51"/>
      <c r="AC148" s="53"/>
      <c r="AD148" s="53"/>
      <c r="AE148" s="53"/>
      <c r="AF148" s="53"/>
      <c r="AG148" s="54"/>
      <c r="AH148" s="54"/>
      <c r="AI148" s="2"/>
      <c r="AJ148" s="2"/>
      <c r="AK148" s="2"/>
      <c r="AU148" s="8">
        <v>147</v>
      </c>
    </row>
    <row r="149" spans="2:47" ht="24" customHeight="1" x14ac:dyDescent="0.15">
      <c r="B149" t="str">
        <f t="shared" ca="1" si="34"/>
        <v/>
      </c>
      <c r="C149" t="str">
        <f t="shared" si="35"/>
        <v/>
      </c>
      <c r="D149" t="str">
        <f t="shared" si="36"/>
        <v>一般</v>
      </c>
      <c r="E149" t="s">
        <v>64</v>
      </c>
      <c r="F149" t="str" cm="1">
        <f t="array" aca="1" ref="F149" ca="1">INDIRECT("Y"&amp;ROW(X79))&amp;""</f>
        <v/>
      </c>
      <c r="G149" t="str" cm="1">
        <f t="array" aca="1" ref="G149" ca="1">INDIRECT("Z"&amp;ROW(X79))&amp;""</f>
        <v/>
      </c>
      <c r="H149" t="str" cm="1">
        <f t="array" aca="1" ref="H149" ca="1">INDIRECT("AK"&amp;ROW(X79))&amp;""</f>
        <v/>
      </c>
      <c r="I149" t="str" cm="1">
        <f t="array" aca="1" ref="I149" ca="1">INDIRECT("AB"&amp;ROW(X79))&amp;""</f>
        <v/>
      </c>
      <c r="J149" t="str" cm="1">
        <f t="array" aca="1" ref="J149" ca="1">INDIRECT("AD"&amp;ROW(X79))&amp;""</f>
        <v/>
      </c>
      <c r="K149" t="str" cm="1">
        <f t="array" aca="1" ref="K149" ca="1">INDIRECT("AE"&amp;ROW(AE79))&amp;""</f>
        <v/>
      </c>
      <c r="L149" t="str" cm="1">
        <f t="array" aca="1" ref="L149" ca="1">INDIRECT("AF"&amp;ROW(AF79))&amp;""</f>
        <v/>
      </c>
      <c r="Z149" s="48" t="str">
        <f>IF(AF149="","",$AA$113&amp;"-E")</f>
        <v/>
      </c>
      <c r="AA149" s="37"/>
      <c r="AB149" s="51"/>
      <c r="AC149" s="52"/>
      <c r="AD149" s="52"/>
      <c r="AE149" s="52"/>
      <c r="AF149" s="52"/>
      <c r="AG149" s="52"/>
      <c r="AH149" s="52"/>
      <c r="AI149" s="2"/>
      <c r="AJ149" s="2"/>
      <c r="AK149" s="2"/>
      <c r="AU149" s="8">
        <v>148</v>
      </c>
    </row>
    <row r="150" spans="2:47" ht="24" customHeight="1" x14ac:dyDescent="0.15">
      <c r="B150" t="str">
        <f t="shared" ca="1" si="34"/>
        <v/>
      </c>
      <c r="C150" t="str">
        <f t="shared" si="35"/>
        <v/>
      </c>
      <c r="D150" t="str">
        <f t="shared" si="36"/>
        <v>一般</v>
      </c>
      <c r="E150" t="s">
        <v>64</v>
      </c>
      <c r="F150" t="str" cm="1">
        <f t="array" aca="1" ref="F150" ca="1">INDIRECT("Y"&amp;ROW(X80))&amp;""</f>
        <v/>
      </c>
      <c r="G150" t="str" cm="1">
        <f t="array" aca="1" ref="G150" ca="1">INDIRECT("Z"&amp;ROW(X80))&amp;""</f>
        <v/>
      </c>
      <c r="H150" t="str" cm="1">
        <f t="array" aca="1" ref="H150" ca="1">INDIRECT("AK"&amp;ROW(X80))&amp;""</f>
        <v/>
      </c>
      <c r="I150" t="str" cm="1">
        <f t="array" aca="1" ref="I150" ca="1">INDIRECT("AB"&amp;ROW(X80))&amp;""</f>
        <v/>
      </c>
      <c r="J150" t="str" cm="1">
        <f t="array" aca="1" ref="J150" ca="1">INDIRECT("AD"&amp;ROW(X80))&amp;""</f>
        <v/>
      </c>
      <c r="K150" t="str" cm="1">
        <f t="array" aca="1" ref="K150" ca="1">INDIRECT("AE"&amp;ROW(AE80))&amp;""</f>
        <v/>
      </c>
      <c r="L150" t="str" cm="1">
        <f t="array" aca="1" ref="L150" ca="1">INDIRECT("AF"&amp;ROW(AF80))&amp;""</f>
        <v/>
      </c>
      <c r="Z150" s="48" t="str">
        <f>IF(AF150="","",$AA$113&amp;"-F")</f>
        <v/>
      </c>
      <c r="AA150" s="37"/>
      <c r="AB150" s="51"/>
      <c r="AC150" s="53"/>
      <c r="AD150" s="53"/>
      <c r="AE150" s="53"/>
      <c r="AF150" s="53"/>
      <c r="AG150" s="56"/>
      <c r="AH150" s="56"/>
      <c r="AI150" s="2"/>
      <c r="AJ150" s="2"/>
      <c r="AK150" s="2"/>
      <c r="AU150" s="8">
        <v>149</v>
      </c>
    </row>
    <row r="151" spans="2:47" ht="24" customHeight="1" x14ac:dyDescent="0.15">
      <c r="B151" t="str">
        <f t="shared" ca="1" si="34"/>
        <v/>
      </c>
      <c r="C151" t="str">
        <f t="shared" si="35"/>
        <v/>
      </c>
      <c r="D151" t="str">
        <f t="shared" si="36"/>
        <v>一般</v>
      </c>
      <c r="E151" t="s">
        <v>64</v>
      </c>
      <c r="F151" t="str" cm="1">
        <f t="array" aca="1" ref="F151" ca="1">INDIRECT("Y"&amp;ROW(X81))&amp;""</f>
        <v/>
      </c>
      <c r="G151" t="str" cm="1">
        <f t="array" aca="1" ref="G151" ca="1">INDIRECT("Z"&amp;ROW(X81))&amp;""</f>
        <v/>
      </c>
      <c r="H151" t="str" cm="1">
        <f t="array" aca="1" ref="H151" ca="1">INDIRECT("AK"&amp;ROW(X81))&amp;""</f>
        <v/>
      </c>
      <c r="I151" t="str" cm="1">
        <f t="array" aca="1" ref="I151" ca="1">INDIRECT("AB"&amp;ROW(X81))&amp;""</f>
        <v/>
      </c>
      <c r="J151" t="str" cm="1">
        <f t="array" aca="1" ref="J151" ca="1">INDIRECT("AD"&amp;ROW(X81))&amp;""</f>
        <v/>
      </c>
      <c r="K151" t="str" cm="1">
        <f t="array" aca="1" ref="K151" ca="1">INDIRECT("AE"&amp;ROW(AE81))&amp;""</f>
        <v/>
      </c>
      <c r="L151" t="str" cm="1">
        <f t="array" aca="1" ref="L151" ca="1">INDIRECT("AF"&amp;ROW(AF81))&amp;""</f>
        <v/>
      </c>
      <c r="AD151" s="2"/>
      <c r="AG151" s="5"/>
      <c r="AH151" s="5"/>
      <c r="AI151" s="2"/>
      <c r="AJ151" s="2"/>
      <c r="AK151" s="2"/>
      <c r="AU151" s="8">
        <v>150</v>
      </c>
    </row>
    <row r="152" spans="2:47" ht="24" customHeight="1" x14ac:dyDescent="0.15">
      <c r="B152" t="str">
        <f t="shared" ca="1" si="34"/>
        <v/>
      </c>
      <c r="C152" t="str">
        <f t="shared" si="35"/>
        <v/>
      </c>
      <c r="D152" t="str">
        <f t="shared" si="36"/>
        <v>一般</v>
      </c>
      <c r="E152" t="s">
        <v>64</v>
      </c>
      <c r="F152" t="str" cm="1">
        <f t="array" aca="1" ref="F152" ca="1">INDIRECT("Y"&amp;ROW(X82))&amp;""</f>
        <v/>
      </c>
      <c r="G152" t="str" cm="1">
        <f t="array" aca="1" ref="G152" ca="1">INDIRECT("Z"&amp;ROW(X82))&amp;""</f>
        <v/>
      </c>
      <c r="H152" t="str" cm="1">
        <f t="array" aca="1" ref="H152" ca="1">INDIRECT("AK"&amp;ROW(X82))&amp;""</f>
        <v/>
      </c>
      <c r="I152" t="str" cm="1">
        <f t="array" aca="1" ref="I152" ca="1">INDIRECT("AB"&amp;ROW(X82))&amp;""</f>
        <v/>
      </c>
      <c r="J152" t="str" cm="1">
        <f t="array" aca="1" ref="J152" ca="1">INDIRECT("AD"&amp;ROW(X82))&amp;""</f>
        <v/>
      </c>
      <c r="K152" t="str" cm="1">
        <f t="array" aca="1" ref="K152" ca="1">INDIRECT("AE"&amp;ROW(AE82))&amp;""</f>
        <v/>
      </c>
      <c r="L152" t="str" cm="1">
        <f t="array" aca="1" ref="L152" ca="1">INDIRECT("AF"&amp;ROW(AF82))&amp;""</f>
        <v/>
      </c>
      <c r="Z152" s="57" t="str">
        <f>IF(LEFT(AA114,2)="小学","小学男女５・６年４００ｍＲ","")</f>
        <v/>
      </c>
      <c r="AA152" s="49"/>
      <c r="AB152" s="50"/>
      <c r="AC152" s="42" t="s">
        <v>40</v>
      </c>
      <c r="AD152" s="42" t="s">
        <v>41</v>
      </c>
      <c r="AE152" s="42" t="s">
        <v>42</v>
      </c>
      <c r="AF152" s="42" t="s">
        <v>43</v>
      </c>
      <c r="AG152" s="42" t="s">
        <v>44</v>
      </c>
      <c r="AH152" s="42" t="s">
        <v>45</v>
      </c>
      <c r="AI152" s="2"/>
      <c r="AJ152" s="2"/>
      <c r="AK152" s="2"/>
      <c r="AU152" s="8">
        <v>151</v>
      </c>
    </row>
    <row r="153" spans="2:47" ht="24" customHeight="1" x14ac:dyDescent="0.15">
      <c r="B153" t="str">
        <f t="shared" ca="1" si="34"/>
        <v/>
      </c>
      <c r="C153" t="str">
        <f t="shared" si="35"/>
        <v/>
      </c>
      <c r="D153" t="str">
        <f t="shared" si="36"/>
        <v>一般</v>
      </c>
      <c r="E153" t="s">
        <v>64</v>
      </c>
      <c r="F153" t="str" cm="1">
        <f t="array" aca="1" ref="F153" ca="1">INDIRECT("Y"&amp;ROW(X83))&amp;""</f>
        <v/>
      </c>
      <c r="G153" t="str" cm="1">
        <f t="array" aca="1" ref="G153" ca="1">INDIRECT("Z"&amp;ROW(X83))&amp;""</f>
        <v/>
      </c>
      <c r="H153" t="str" cm="1">
        <f t="array" aca="1" ref="H153" ca="1">INDIRECT("AK"&amp;ROW(X83))&amp;""</f>
        <v/>
      </c>
      <c r="I153" t="str" cm="1">
        <f t="array" aca="1" ref="I153" ca="1">INDIRECT("AB"&amp;ROW(X83))&amp;""</f>
        <v/>
      </c>
      <c r="J153" t="str" cm="1">
        <f t="array" aca="1" ref="J153" ca="1">INDIRECT("AD"&amp;ROW(X83))&amp;""</f>
        <v/>
      </c>
      <c r="K153" t="str" cm="1">
        <f t="array" aca="1" ref="K153" ca="1">INDIRECT("AE"&amp;ROW(AE83))&amp;""</f>
        <v/>
      </c>
      <c r="L153" t="str" cm="1">
        <f t="array" aca="1" ref="L153" ca="1">INDIRECT("AF"&amp;ROW(AF83))&amp;""</f>
        <v/>
      </c>
      <c r="Z153" s="48" t="str">
        <f>IF(AF153&lt;&gt;"",$AA$113&amp;IF(AF154="","","-A"),"")</f>
        <v/>
      </c>
      <c r="AA153" s="37"/>
      <c r="AB153" s="51"/>
      <c r="AC153" s="43"/>
      <c r="AD153" s="43"/>
      <c r="AE153" s="43"/>
      <c r="AF153" s="43"/>
      <c r="AG153" s="43"/>
      <c r="AH153" s="43"/>
      <c r="AI153" s="2"/>
      <c r="AJ153" s="2"/>
      <c r="AK153" s="2"/>
      <c r="AU153" s="8">
        <v>152</v>
      </c>
    </row>
    <row r="154" spans="2:47" ht="24" customHeight="1" x14ac:dyDescent="0.15">
      <c r="B154" t="str">
        <f t="shared" ca="1" si="34"/>
        <v/>
      </c>
      <c r="C154" t="str">
        <f t="shared" si="35"/>
        <v/>
      </c>
      <c r="D154" t="str">
        <f t="shared" si="36"/>
        <v>一般</v>
      </c>
      <c r="E154" t="s">
        <v>64</v>
      </c>
      <c r="F154" t="str" cm="1">
        <f t="array" aca="1" ref="F154" ca="1">INDIRECT("Y"&amp;ROW(X84))&amp;""</f>
        <v/>
      </c>
      <c r="G154" t="str" cm="1">
        <f t="array" aca="1" ref="G154" ca="1">INDIRECT("Z"&amp;ROW(X84))&amp;""</f>
        <v/>
      </c>
      <c r="H154" t="str" cm="1">
        <f t="array" aca="1" ref="H154" ca="1">INDIRECT("AK"&amp;ROW(X84))&amp;""</f>
        <v/>
      </c>
      <c r="I154" t="str" cm="1">
        <f t="array" aca="1" ref="I154" ca="1">INDIRECT("AB"&amp;ROW(X84))&amp;""</f>
        <v/>
      </c>
      <c r="J154" t="str" cm="1">
        <f t="array" aca="1" ref="J154" ca="1">INDIRECT("AD"&amp;ROW(X84))&amp;""</f>
        <v/>
      </c>
      <c r="K154" t="str" cm="1">
        <f t="array" aca="1" ref="K154" ca="1">INDIRECT("AE"&amp;ROW(AE84))&amp;""</f>
        <v/>
      </c>
      <c r="L154" t="str" cm="1">
        <f t="array" aca="1" ref="L154" ca="1">INDIRECT("AF"&amp;ROW(AF84))&amp;""</f>
        <v/>
      </c>
      <c r="Z154" s="48" t="str">
        <f>IF(AF154="","",$AA$113&amp;"-B")</f>
        <v/>
      </c>
      <c r="AA154" s="37"/>
      <c r="AB154" s="51"/>
      <c r="AC154" s="44"/>
      <c r="AD154" s="44"/>
      <c r="AE154" s="44"/>
      <c r="AF154" s="44"/>
      <c r="AG154" s="45"/>
      <c r="AH154" s="45"/>
      <c r="AI154" s="2"/>
      <c r="AJ154" s="2"/>
      <c r="AK154" s="2"/>
      <c r="AU154" s="8">
        <v>153</v>
      </c>
    </row>
    <row r="155" spans="2:47" ht="24" customHeight="1" x14ac:dyDescent="0.15">
      <c r="B155" t="str">
        <f t="shared" ca="1" si="34"/>
        <v/>
      </c>
      <c r="C155" t="str">
        <f t="shared" si="35"/>
        <v/>
      </c>
      <c r="D155" t="str">
        <f t="shared" si="36"/>
        <v>一般</v>
      </c>
      <c r="E155" t="s">
        <v>64</v>
      </c>
      <c r="F155" t="str" cm="1">
        <f t="array" aca="1" ref="F155" ca="1">INDIRECT("Y"&amp;ROW(X85))&amp;""</f>
        <v/>
      </c>
      <c r="G155" t="str" cm="1">
        <f t="array" aca="1" ref="G155" ca="1">INDIRECT("Z"&amp;ROW(X85))&amp;""</f>
        <v/>
      </c>
      <c r="H155" t="str" cm="1">
        <f t="array" aca="1" ref="H155" ca="1">INDIRECT("AK"&amp;ROW(X85))&amp;""</f>
        <v/>
      </c>
      <c r="I155" t="str" cm="1">
        <f t="array" aca="1" ref="I155" ca="1">INDIRECT("AB"&amp;ROW(X85))&amp;""</f>
        <v/>
      </c>
      <c r="J155" t="str" cm="1">
        <f t="array" aca="1" ref="J155" ca="1">INDIRECT("AD"&amp;ROW(X85))&amp;""</f>
        <v/>
      </c>
      <c r="K155" t="str" cm="1">
        <f t="array" aca="1" ref="K155" ca="1">INDIRECT("AE"&amp;ROW(AE85))&amp;""</f>
        <v/>
      </c>
      <c r="L155" t="str" cm="1">
        <f t="array" aca="1" ref="L155" ca="1">INDIRECT("AF"&amp;ROW(AF85))&amp;""</f>
        <v/>
      </c>
      <c r="Z155" s="48" t="str">
        <f>IF(AF155="","",$AA$113&amp;"-C")</f>
        <v/>
      </c>
      <c r="AA155" s="37"/>
      <c r="AB155" s="51"/>
      <c r="AC155" s="43"/>
      <c r="AD155" s="43"/>
      <c r="AE155" s="43"/>
      <c r="AF155" s="43"/>
      <c r="AG155" s="46"/>
      <c r="AH155" s="46"/>
      <c r="AI155" s="2"/>
      <c r="AJ155" s="2"/>
      <c r="AK155" s="2"/>
      <c r="AU155" s="8">
        <v>154</v>
      </c>
    </row>
    <row r="156" spans="2:47" ht="24" customHeight="1" x14ac:dyDescent="0.15">
      <c r="B156" t="str">
        <f t="shared" ca="1" si="34"/>
        <v/>
      </c>
      <c r="C156" t="str">
        <f t="shared" si="35"/>
        <v/>
      </c>
      <c r="D156" t="str">
        <f t="shared" si="36"/>
        <v>一般</v>
      </c>
      <c r="E156" t="s">
        <v>64</v>
      </c>
      <c r="F156" t="str" cm="1">
        <f t="array" aca="1" ref="F156" ca="1">INDIRECT("Y"&amp;ROW(X86))&amp;""</f>
        <v/>
      </c>
      <c r="G156" t="str" cm="1">
        <f t="array" aca="1" ref="G156" ca="1">INDIRECT("Z"&amp;ROW(X86))&amp;""</f>
        <v/>
      </c>
      <c r="H156" t="str" cm="1">
        <f t="array" aca="1" ref="H156" ca="1">INDIRECT("AK"&amp;ROW(X86))&amp;""</f>
        <v/>
      </c>
      <c r="I156" t="str" cm="1">
        <f t="array" aca="1" ref="I156" ca="1">INDIRECT("AB"&amp;ROW(X86))&amp;""</f>
        <v/>
      </c>
      <c r="J156" t="str" cm="1">
        <f t="array" aca="1" ref="J156" ca="1">INDIRECT("AD"&amp;ROW(X86))&amp;""</f>
        <v/>
      </c>
      <c r="K156" t="str" cm="1">
        <f t="array" aca="1" ref="K156" ca="1">INDIRECT("AE"&amp;ROW(AE86))&amp;""</f>
        <v/>
      </c>
      <c r="L156" t="str" cm="1">
        <f t="array" aca="1" ref="L156" ca="1">INDIRECT("AF"&amp;ROW(AF86))&amp;""</f>
        <v/>
      </c>
      <c r="Z156" s="48" t="str">
        <f>IF(AF156="","",$AA$113&amp;"-D")</f>
        <v/>
      </c>
      <c r="AA156" s="37"/>
      <c r="AB156" s="51"/>
      <c r="AC156" s="44"/>
      <c r="AD156" s="44"/>
      <c r="AE156" s="44"/>
      <c r="AF156" s="44"/>
      <c r="AG156" s="45"/>
      <c r="AH156" s="45"/>
      <c r="AI156" s="2"/>
      <c r="AJ156" s="2"/>
      <c r="AK156" s="2"/>
      <c r="AU156" s="8">
        <v>155</v>
      </c>
    </row>
    <row r="157" spans="2:47" ht="24" customHeight="1" x14ac:dyDescent="0.15">
      <c r="B157" t="str">
        <f t="shared" ca="1" si="34"/>
        <v/>
      </c>
      <c r="C157" t="str">
        <f t="shared" si="35"/>
        <v/>
      </c>
      <c r="D157" t="str">
        <f t="shared" si="36"/>
        <v>一般</v>
      </c>
      <c r="E157" t="s">
        <v>64</v>
      </c>
      <c r="F157" t="str" cm="1">
        <f t="array" aca="1" ref="F157" ca="1">INDIRECT("Y"&amp;ROW(X87))&amp;""</f>
        <v/>
      </c>
      <c r="G157" t="str" cm="1">
        <f t="array" aca="1" ref="G157" ca="1">INDIRECT("Z"&amp;ROW(X87))&amp;""</f>
        <v/>
      </c>
      <c r="H157" t="str" cm="1">
        <f t="array" aca="1" ref="H157" ca="1">INDIRECT("AK"&amp;ROW(X87))&amp;""</f>
        <v/>
      </c>
      <c r="I157" t="str" cm="1">
        <f t="array" aca="1" ref="I157" ca="1">INDIRECT("AB"&amp;ROW(X87))&amp;""</f>
        <v/>
      </c>
      <c r="J157" t="str" cm="1">
        <f t="array" aca="1" ref="J157" ca="1">INDIRECT("AD"&amp;ROW(X87))&amp;""</f>
        <v/>
      </c>
      <c r="K157" t="str" cm="1">
        <f t="array" aca="1" ref="K157" ca="1">INDIRECT("AE"&amp;ROW(AE87))&amp;""</f>
        <v/>
      </c>
      <c r="L157" t="str" cm="1">
        <f t="array" aca="1" ref="L157" ca="1">INDIRECT("AF"&amp;ROW(AF87))&amp;""</f>
        <v/>
      </c>
      <c r="Z157" s="48" t="str">
        <f>IF(AF157="","",$AA$113&amp;"-E")</f>
        <v/>
      </c>
      <c r="AA157" s="37"/>
      <c r="AB157" s="51"/>
      <c r="AC157" s="43"/>
      <c r="AD157" s="43"/>
      <c r="AE157" s="43"/>
      <c r="AF157" s="43"/>
      <c r="AG157" s="43"/>
      <c r="AH157" s="43"/>
      <c r="AI157" s="2"/>
      <c r="AJ157" s="2"/>
      <c r="AK157" s="2"/>
      <c r="AU157" s="8">
        <v>156</v>
      </c>
    </row>
    <row r="158" spans="2:47" ht="24" customHeight="1" x14ac:dyDescent="0.15">
      <c r="B158" t="str">
        <f t="shared" ca="1" si="34"/>
        <v/>
      </c>
      <c r="C158" t="str">
        <f t="shared" si="35"/>
        <v/>
      </c>
      <c r="D158" t="str">
        <f t="shared" si="36"/>
        <v>一般</v>
      </c>
      <c r="E158" t="s">
        <v>64</v>
      </c>
      <c r="F158" t="str" cm="1">
        <f t="array" aca="1" ref="F158" ca="1">INDIRECT("Y"&amp;ROW(X88))&amp;""</f>
        <v/>
      </c>
      <c r="G158" t="str" cm="1">
        <f t="array" aca="1" ref="G158" ca="1">INDIRECT("Z"&amp;ROW(X88))&amp;""</f>
        <v/>
      </c>
      <c r="H158" t="str" cm="1">
        <f t="array" aca="1" ref="H158" ca="1">INDIRECT("AK"&amp;ROW(X88))&amp;""</f>
        <v/>
      </c>
      <c r="I158" t="str" cm="1">
        <f t="array" aca="1" ref="I158" ca="1">INDIRECT("AB"&amp;ROW(X88))&amp;""</f>
        <v/>
      </c>
      <c r="J158" t="str" cm="1">
        <f t="array" aca="1" ref="J158" ca="1">INDIRECT("AD"&amp;ROW(X88))&amp;""</f>
        <v/>
      </c>
      <c r="K158" t="str" cm="1">
        <f t="array" aca="1" ref="K158" ca="1">INDIRECT("AE"&amp;ROW(AE88))&amp;""</f>
        <v/>
      </c>
      <c r="L158" t="str" cm="1">
        <f t="array" aca="1" ref="L158" ca="1">INDIRECT("AF"&amp;ROW(AF88))&amp;""</f>
        <v/>
      </c>
      <c r="Z158" s="48" t="str">
        <f>IF(AF158="","",$AA$113&amp;"-F")</f>
        <v/>
      </c>
      <c r="AA158" s="37"/>
      <c r="AB158" s="51"/>
      <c r="AC158" s="44"/>
      <c r="AD158" s="44"/>
      <c r="AE158" s="44"/>
      <c r="AF158" s="44"/>
      <c r="AG158" s="47"/>
      <c r="AH158" s="47"/>
      <c r="AI158" s="2"/>
      <c r="AJ158" s="2"/>
      <c r="AK158" s="2"/>
      <c r="AU158" s="8">
        <v>157</v>
      </c>
    </row>
    <row r="159" spans="2:47" ht="24" customHeight="1" x14ac:dyDescent="0.15">
      <c r="B159" t="str">
        <f t="shared" ca="1" si="34"/>
        <v/>
      </c>
      <c r="C159" t="str">
        <f t="shared" si="35"/>
        <v/>
      </c>
      <c r="D159" t="str">
        <f t="shared" si="36"/>
        <v>一般</v>
      </c>
      <c r="E159" t="s">
        <v>64</v>
      </c>
      <c r="F159" t="str" cm="1">
        <f t="array" aca="1" ref="F159" ca="1">INDIRECT("Y"&amp;ROW(X89))&amp;""</f>
        <v/>
      </c>
      <c r="G159" t="str" cm="1">
        <f t="array" aca="1" ref="G159" ca="1">INDIRECT("Z"&amp;ROW(X89))&amp;""</f>
        <v/>
      </c>
      <c r="H159" t="str" cm="1">
        <f t="array" aca="1" ref="H159" ca="1">INDIRECT("AK"&amp;ROW(X89))&amp;""</f>
        <v/>
      </c>
      <c r="I159" t="str" cm="1">
        <f t="array" aca="1" ref="I159" ca="1">INDIRECT("AB"&amp;ROW(X89))&amp;""</f>
        <v/>
      </c>
      <c r="J159" t="str" cm="1">
        <f t="array" aca="1" ref="J159" ca="1">INDIRECT("AD"&amp;ROW(X89))&amp;""</f>
        <v/>
      </c>
      <c r="K159" t="str" cm="1">
        <f t="array" aca="1" ref="K159" ca="1">INDIRECT("AE"&amp;ROW(AE89))&amp;""</f>
        <v/>
      </c>
      <c r="L159" t="str" cm="1">
        <f t="array" aca="1" ref="L159" ca="1">INDIRECT("AF"&amp;ROW(AF89))&amp;""</f>
        <v/>
      </c>
      <c r="AU159" s="8">
        <v>158</v>
      </c>
    </row>
    <row r="160" spans="2:47" ht="24" customHeight="1" x14ac:dyDescent="0.15">
      <c r="B160" t="str">
        <f t="shared" ca="1" si="34"/>
        <v/>
      </c>
      <c r="C160" t="str">
        <f t="shared" si="35"/>
        <v/>
      </c>
      <c r="D160" t="str">
        <f t="shared" si="36"/>
        <v>一般</v>
      </c>
      <c r="E160" t="s">
        <v>64</v>
      </c>
      <c r="F160" t="str" cm="1">
        <f t="array" aca="1" ref="F160" ca="1">INDIRECT("Y"&amp;ROW(X90))&amp;""</f>
        <v/>
      </c>
      <c r="G160" t="str" cm="1">
        <f t="array" aca="1" ref="G160" ca="1">INDIRECT("Z"&amp;ROW(X90))&amp;""</f>
        <v/>
      </c>
      <c r="H160" t="str" cm="1">
        <f t="array" aca="1" ref="H160" ca="1">INDIRECT("AK"&amp;ROW(X90))&amp;""</f>
        <v/>
      </c>
      <c r="I160" t="str" cm="1">
        <f t="array" aca="1" ref="I160" ca="1">INDIRECT("AB"&amp;ROW(X90))&amp;""</f>
        <v/>
      </c>
      <c r="J160" t="str" cm="1">
        <f t="array" aca="1" ref="J160" ca="1">INDIRECT("AD"&amp;ROW(X90))&amp;""</f>
        <v/>
      </c>
      <c r="K160" t="str" cm="1">
        <f t="array" aca="1" ref="K160" ca="1">INDIRECT("AE"&amp;ROW(AE90))&amp;""</f>
        <v/>
      </c>
      <c r="L160" t="str" cm="1">
        <f t="array" aca="1" ref="L160" ca="1">INDIRECT("AF"&amp;ROW(AF90))&amp;""</f>
        <v/>
      </c>
      <c r="AU160" s="8">
        <v>159</v>
      </c>
    </row>
    <row r="161" spans="2:47" ht="24" customHeight="1" x14ac:dyDescent="0.15">
      <c r="B161" t="str">
        <f t="shared" ca="1" si="34"/>
        <v/>
      </c>
      <c r="C161" t="str">
        <f t="shared" si="35"/>
        <v/>
      </c>
      <c r="D161" t="str">
        <f t="shared" si="36"/>
        <v>一般</v>
      </c>
      <c r="E161" t="s">
        <v>64</v>
      </c>
      <c r="F161" t="str" cm="1">
        <f t="array" aca="1" ref="F161" ca="1">INDIRECT("Y"&amp;ROW(X91))&amp;""</f>
        <v/>
      </c>
      <c r="G161" t="str" cm="1">
        <f t="array" aca="1" ref="G161" ca="1">INDIRECT("Z"&amp;ROW(X91))&amp;""</f>
        <v/>
      </c>
      <c r="H161" t="str" cm="1">
        <f t="array" aca="1" ref="H161" ca="1">INDIRECT("AK"&amp;ROW(X91))&amp;""</f>
        <v/>
      </c>
      <c r="I161" t="str" cm="1">
        <f t="array" aca="1" ref="I161" ca="1">INDIRECT("AB"&amp;ROW(X91))&amp;""</f>
        <v/>
      </c>
      <c r="J161" t="str" cm="1">
        <f t="array" aca="1" ref="J161" ca="1">INDIRECT("AD"&amp;ROW(X91))&amp;""</f>
        <v/>
      </c>
      <c r="K161" t="str" cm="1">
        <f t="array" aca="1" ref="K161" ca="1">INDIRECT("AE"&amp;ROW(AE91))&amp;""</f>
        <v/>
      </c>
      <c r="L161" t="str" cm="1">
        <f t="array" aca="1" ref="L161" ca="1">INDIRECT("AF"&amp;ROW(AF91))&amp;""</f>
        <v/>
      </c>
      <c r="AU161" s="8">
        <v>160</v>
      </c>
    </row>
    <row r="162" spans="2:47" ht="24" customHeight="1" x14ac:dyDescent="0.15">
      <c r="B162" t="str">
        <f t="shared" ca="1" si="34"/>
        <v/>
      </c>
      <c r="C162" t="str">
        <f t="shared" si="35"/>
        <v/>
      </c>
      <c r="D162" t="str">
        <f t="shared" si="36"/>
        <v>一般</v>
      </c>
      <c r="E162" t="s">
        <v>64</v>
      </c>
      <c r="F162" t="str" cm="1">
        <f t="array" aca="1" ref="F162" ca="1">INDIRECT("Y"&amp;ROW(X92))&amp;""</f>
        <v/>
      </c>
      <c r="G162" t="str" cm="1">
        <f t="array" aca="1" ref="G162" ca="1">INDIRECT("Z"&amp;ROW(X92))&amp;""</f>
        <v/>
      </c>
      <c r="H162" t="str" cm="1">
        <f t="array" aca="1" ref="H162" ca="1">INDIRECT("AK"&amp;ROW(X92))&amp;""</f>
        <v/>
      </c>
      <c r="I162" t="str" cm="1">
        <f t="array" aca="1" ref="I162" ca="1">INDIRECT("AB"&amp;ROW(X92))&amp;""</f>
        <v/>
      </c>
      <c r="J162" t="str" cm="1">
        <f t="array" aca="1" ref="J162" ca="1">INDIRECT("AD"&amp;ROW(X92))&amp;""</f>
        <v/>
      </c>
      <c r="K162" t="str" cm="1">
        <f t="array" aca="1" ref="K162" ca="1">INDIRECT("AE"&amp;ROW(AE92))&amp;""</f>
        <v/>
      </c>
      <c r="L162" t="str" cm="1">
        <f t="array" aca="1" ref="L162" ca="1">INDIRECT("AF"&amp;ROW(AF92))&amp;""</f>
        <v/>
      </c>
      <c r="AU162" s="8">
        <v>161</v>
      </c>
    </row>
    <row r="163" spans="2:47" ht="24" customHeight="1" x14ac:dyDescent="0.15">
      <c r="B163" t="str">
        <f t="shared" ca="1" si="34"/>
        <v/>
      </c>
      <c r="C163" t="str">
        <f t="shared" si="35"/>
        <v/>
      </c>
      <c r="D163" t="str">
        <f t="shared" si="36"/>
        <v>一般</v>
      </c>
      <c r="E163" t="s">
        <v>64</v>
      </c>
      <c r="F163" t="str" cm="1">
        <f t="array" aca="1" ref="F163" ca="1">INDIRECT("Y"&amp;ROW(X93))&amp;""</f>
        <v/>
      </c>
      <c r="G163" t="str" cm="1">
        <f t="array" aca="1" ref="G163" ca="1">INDIRECT("Z"&amp;ROW(X93))&amp;""</f>
        <v/>
      </c>
      <c r="H163" t="str" cm="1">
        <f t="array" aca="1" ref="H163" ca="1">INDIRECT("AK"&amp;ROW(X93))&amp;""</f>
        <v/>
      </c>
      <c r="I163" t="str" cm="1">
        <f t="array" aca="1" ref="I163" ca="1">INDIRECT("AB"&amp;ROW(X93))&amp;""</f>
        <v/>
      </c>
      <c r="J163" t="str" cm="1">
        <f t="array" aca="1" ref="J163" ca="1">INDIRECT("AD"&amp;ROW(X93))&amp;""</f>
        <v/>
      </c>
      <c r="K163" t="str" cm="1">
        <f t="array" aca="1" ref="K163" ca="1">INDIRECT("AE"&amp;ROW(AE93))&amp;""</f>
        <v/>
      </c>
      <c r="L163" t="str" cm="1">
        <f t="array" aca="1" ref="L163" ca="1">INDIRECT("AF"&amp;ROW(AF93))&amp;""</f>
        <v/>
      </c>
      <c r="AU163" s="8">
        <v>162</v>
      </c>
    </row>
    <row r="164" spans="2:47" ht="24" customHeight="1" x14ac:dyDescent="0.15">
      <c r="B164" t="str">
        <f t="shared" ca="1" si="34"/>
        <v/>
      </c>
      <c r="C164" t="str">
        <f t="shared" si="35"/>
        <v/>
      </c>
      <c r="D164" t="str">
        <f t="shared" si="36"/>
        <v>一般</v>
      </c>
      <c r="E164" t="s">
        <v>64</v>
      </c>
      <c r="F164" t="str" cm="1">
        <f t="array" aca="1" ref="F164" ca="1">INDIRECT("Y"&amp;ROW(X94))&amp;""</f>
        <v/>
      </c>
      <c r="G164" t="str" cm="1">
        <f t="array" aca="1" ref="G164" ca="1">INDIRECT("Z"&amp;ROW(X94))&amp;""</f>
        <v/>
      </c>
      <c r="H164" t="str" cm="1">
        <f t="array" aca="1" ref="H164" ca="1">INDIRECT("AK"&amp;ROW(X94))&amp;""</f>
        <v/>
      </c>
      <c r="I164" t="str" cm="1">
        <f t="array" aca="1" ref="I164" ca="1">INDIRECT("AB"&amp;ROW(X94))&amp;""</f>
        <v/>
      </c>
      <c r="J164" t="str" cm="1">
        <f t="array" aca="1" ref="J164" ca="1">INDIRECT("AD"&amp;ROW(X94))&amp;""</f>
        <v/>
      </c>
      <c r="K164" t="str" cm="1">
        <f t="array" aca="1" ref="K164" ca="1">INDIRECT("AE"&amp;ROW(AE94))&amp;""</f>
        <v/>
      </c>
      <c r="L164" t="str" cm="1">
        <f t="array" aca="1" ref="L164" ca="1">INDIRECT("AF"&amp;ROW(AF94))&amp;""</f>
        <v/>
      </c>
      <c r="AU164" s="8">
        <v>163</v>
      </c>
    </row>
    <row r="165" spans="2:47" ht="24" customHeight="1" x14ac:dyDescent="0.15">
      <c r="B165" t="str">
        <f t="shared" ca="1" si="34"/>
        <v/>
      </c>
      <c r="C165" t="str">
        <f t="shared" si="35"/>
        <v/>
      </c>
      <c r="D165" t="str">
        <f t="shared" si="36"/>
        <v>一般</v>
      </c>
      <c r="E165" t="s">
        <v>64</v>
      </c>
      <c r="F165" t="str" cm="1">
        <f t="array" aca="1" ref="F165" ca="1">INDIRECT("Y"&amp;ROW(X95))&amp;""</f>
        <v/>
      </c>
      <c r="G165" t="str" cm="1">
        <f t="array" aca="1" ref="G165" ca="1">INDIRECT("Z"&amp;ROW(X95))&amp;""</f>
        <v/>
      </c>
      <c r="H165" t="str" cm="1">
        <f t="array" aca="1" ref="H165" ca="1">INDIRECT("AK"&amp;ROW(X95))&amp;""</f>
        <v/>
      </c>
      <c r="I165" t="str" cm="1">
        <f t="array" aca="1" ref="I165" ca="1">INDIRECT("AB"&amp;ROW(X95))&amp;""</f>
        <v/>
      </c>
      <c r="J165" t="str" cm="1">
        <f t="array" aca="1" ref="J165" ca="1">INDIRECT("AD"&amp;ROW(X95))&amp;""</f>
        <v/>
      </c>
      <c r="K165" t="str" cm="1">
        <f t="array" aca="1" ref="K165" ca="1">INDIRECT("AE"&amp;ROW(AE95))&amp;""</f>
        <v/>
      </c>
      <c r="L165" t="str" cm="1">
        <f t="array" aca="1" ref="L165" ca="1">INDIRECT("AF"&amp;ROW(AF95))&amp;""</f>
        <v/>
      </c>
      <c r="AU165" s="8">
        <v>164</v>
      </c>
    </row>
    <row r="166" spans="2:47" ht="24" customHeight="1" x14ac:dyDescent="0.15">
      <c r="B166" t="str">
        <f t="shared" ca="1" si="34"/>
        <v/>
      </c>
      <c r="C166" t="str">
        <f t="shared" si="35"/>
        <v/>
      </c>
      <c r="D166" t="str">
        <f t="shared" si="36"/>
        <v>一般</v>
      </c>
      <c r="E166" t="s">
        <v>64</v>
      </c>
      <c r="F166" t="str" cm="1">
        <f t="array" aca="1" ref="F166" ca="1">INDIRECT("Y"&amp;ROW(X96))&amp;""</f>
        <v/>
      </c>
      <c r="G166" t="str" cm="1">
        <f t="array" aca="1" ref="G166" ca="1">INDIRECT("Z"&amp;ROW(X96))&amp;""</f>
        <v/>
      </c>
      <c r="H166" t="str" cm="1">
        <f t="array" aca="1" ref="H166" ca="1">INDIRECT("AK"&amp;ROW(X96))&amp;""</f>
        <v/>
      </c>
      <c r="I166" t="str" cm="1">
        <f t="array" aca="1" ref="I166" ca="1">INDIRECT("AB"&amp;ROW(X96))&amp;""</f>
        <v/>
      </c>
      <c r="J166" t="str" cm="1">
        <f t="array" aca="1" ref="J166" ca="1">INDIRECT("AD"&amp;ROW(X96))&amp;""</f>
        <v/>
      </c>
      <c r="K166" t="str" cm="1">
        <f t="array" aca="1" ref="K166" ca="1">INDIRECT("AE"&amp;ROW(AE96))&amp;""</f>
        <v/>
      </c>
      <c r="L166" t="str" cm="1">
        <f t="array" aca="1" ref="L166" ca="1">INDIRECT("AF"&amp;ROW(AF96))&amp;""</f>
        <v/>
      </c>
      <c r="AU166" s="8">
        <v>165</v>
      </c>
    </row>
    <row r="167" spans="2:47" ht="24" customHeight="1" x14ac:dyDescent="0.15">
      <c r="B167" t="str">
        <f t="shared" ca="1" si="34"/>
        <v/>
      </c>
      <c r="C167" t="str">
        <f t="shared" si="35"/>
        <v/>
      </c>
      <c r="D167" t="str">
        <f t="shared" si="36"/>
        <v>一般</v>
      </c>
      <c r="E167" t="s">
        <v>64</v>
      </c>
      <c r="F167" t="str" cm="1">
        <f t="array" aca="1" ref="F167" ca="1">INDIRECT("Y"&amp;ROW(X97))&amp;""</f>
        <v/>
      </c>
      <c r="G167" t="str" cm="1">
        <f t="array" aca="1" ref="G167" ca="1">INDIRECT("Z"&amp;ROW(X97))&amp;""</f>
        <v/>
      </c>
      <c r="H167" t="str" cm="1">
        <f t="array" aca="1" ref="H167" ca="1">INDIRECT("AK"&amp;ROW(X97))&amp;""</f>
        <v/>
      </c>
      <c r="I167" t="str" cm="1">
        <f t="array" aca="1" ref="I167" ca="1">INDIRECT("AB"&amp;ROW(X97))&amp;""</f>
        <v/>
      </c>
      <c r="J167" t="str" cm="1">
        <f t="array" aca="1" ref="J167" ca="1">INDIRECT("AD"&amp;ROW(X97))&amp;""</f>
        <v/>
      </c>
      <c r="K167" t="str" cm="1">
        <f t="array" aca="1" ref="K167" ca="1">INDIRECT("AE"&amp;ROW(AE97))&amp;""</f>
        <v/>
      </c>
      <c r="L167" t="str" cm="1">
        <f t="array" aca="1" ref="L167" ca="1">INDIRECT("AF"&amp;ROW(AF97))&amp;""</f>
        <v/>
      </c>
      <c r="AU167" s="8">
        <v>166</v>
      </c>
    </row>
    <row r="168" spans="2:47" ht="24" customHeight="1" x14ac:dyDescent="0.15">
      <c r="B168" t="str">
        <f t="shared" ca="1" si="34"/>
        <v/>
      </c>
      <c r="C168" t="str">
        <f t="shared" si="35"/>
        <v/>
      </c>
      <c r="D168" t="str">
        <f t="shared" si="36"/>
        <v>一般</v>
      </c>
      <c r="E168" t="s">
        <v>64</v>
      </c>
      <c r="F168" t="str" cm="1">
        <f t="array" aca="1" ref="F168" ca="1">INDIRECT("Y"&amp;ROW(X98))&amp;""</f>
        <v/>
      </c>
      <c r="G168" t="str" cm="1">
        <f t="array" aca="1" ref="G168" ca="1">INDIRECT("Z"&amp;ROW(X98))&amp;""</f>
        <v/>
      </c>
      <c r="H168" t="str" cm="1">
        <f t="array" aca="1" ref="H168" ca="1">INDIRECT("AK"&amp;ROW(X98))&amp;""</f>
        <v/>
      </c>
      <c r="I168" t="str" cm="1">
        <f t="array" aca="1" ref="I168" ca="1">INDIRECT("AB"&amp;ROW(X98))&amp;""</f>
        <v/>
      </c>
      <c r="J168" t="str" cm="1">
        <f t="array" aca="1" ref="J168" ca="1">INDIRECT("AD"&amp;ROW(X98))&amp;""</f>
        <v/>
      </c>
      <c r="K168" t="str" cm="1">
        <f t="array" aca="1" ref="K168" ca="1">INDIRECT("AE"&amp;ROW(AE98))&amp;""</f>
        <v/>
      </c>
      <c r="L168" t="str" cm="1">
        <f t="array" aca="1" ref="L168" ca="1">INDIRECT("AF"&amp;ROW(AF98))&amp;""</f>
        <v/>
      </c>
      <c r="AU168" s="8">
        <v>167</v>
      </c>
    </row>
    <row r="169" spans="2:47" ht="24" customHeight="1" x14ac:dyDescent="0.15">
      <c r="B169" t="str">
        <f t="shared" ca="1" si="34"/>
        <v/>
      </c>
      <c r="C169" t="str">
        <f t="shared" si="35"/>
        <v/>
      </c>
      <c r="D169" t="str">
        <f t="shared" si="36"/>
        <v>一般</v>
      </c>
      <c r="E169" t="s">
        <v>64</v>
      </c>
      <c r="F169" t="str" cm="1">
        <f t="array" aca="1" ref="F169" ca="1">INDIRECT("Y"&amp;ROW(X99))&amp;""</f>
        <v/>
      </c>
      <c r="G169" t="str" cm="1">
        <f t="array" aca="1" ref="G169" ca="1">INDIRECT("Z"&amp;ROW(X99))&amp;""</f>
        <v/>
      </c>
      <c r="H169" t="str" cm="1">
        <f t="array" aca="1" ref="H169" ca="1">INDIRECT("AK"&amp;ROW(X99))&amp;""</f>
        <v/>
      </c>
      <c r="I169" t="str" cm="1">
        <f t="array" aca="1" ref="I169" ca="1">INDIRECT("AB"&amp;ROW(X99))&amp;""</f>
        <v/>
      </c>
      <c r="J169" t="str" cm="1">
        <f t="array" aca="1" ref="J169" ca="1">INDIRECT("AD"&amp;ROW(X99))&amp;""</f>
        <v/>
      </c>
      <c r="K169" t="str" cm="1">
        <f t="array" aca="1" ref="K169" ca="1">INDIRECT("AE"&amp;ROW(AE99))&amp;""</f>
        <v/>
      </c>
      <c r="L169" t="str" cm="1">
        <f t="array" aca="1" ref="L169" ca="1">INDIRECT("AF"&amp;ROW(AF99))&amp;""</f>
        <v/>
      </c>
      <c r="AU169" s="8">
        <v>168</v>
      </c>
    </row>
    <row r="170" spans="2:47" ht="24" customHeight="1" x14ac:dyDescent="0.15">
      <c r="B170" t="str">
        <f t="shared" ca="1" si="34"/>
        <v/>
      </c>
      <c r="C170" t="str">
        <f t="shared" si="35"/>
        <v/>
      </c>
      <c r="D170" t="str">
        <f t="shared" si="36"/>
        <v>一般</v>
      </c>
      <c r="E170" t="s">
        <v>64</v>
      </c>
      <c r="F170" t="str" cm="1">
        <f t="array" aca="1" ref="F170" ca="1">INDIRECT("Y"&amp;ROW(X100))&amp;""</f>
        <v/>
      </c>
      <c r="G170" t="str" cm="1">
        <f t="array" aca="1" ref="G170" ca="1">INDIRECT("Z"&amp;ROW(X100))&amp;""</f>
        <v/>
      </c>
      <c r="H170" t="str" cm="1">
        <f t="array" aca="1" ref="H170" ca="1">INDIRECT("AK"&amp;ROW(X100))&amp;""</f>
        <v/>
      </c>
      <c r="I170" t="str" cm="1">
        <f t="array" aca="1" ref="I170" ca="1">INDIRECT("AB"&amp;ROW(X100))&amp;""</f>
        <v/>
      </c>
      <c r="J170" t="str" cm="1">
        <f t="array" aca="1" ref="J170" ca="1">INDIRECT("AD"&amp;ROW(X100))&amp;""</f>
        <v/>
      </c>
      <c r="K170" t="str" cm="1">
        <f t="array" aca="1" ref="K170" ca="1">INDIRECT("AE"&amp;ROW(AE100))&amp;""</f>
        <v/>
      </c>
      <c r="L170" t="str" cm="1">
        <f t="array" aca="1" ref="L170" ca="1">INDIRECT("AF"&amp;ROW(AF100))&amp;""</f>
        <v/>
      </c>
      <c r="AU170" s="8">
        <v>169</v>
      </c>
    </row>
    <row r="171" spans="2:47" ht="24" customHeight="1" x14ac:dyDescent="0.15">
      <c r="B171" t="str">
        <f t="shared" ca="1" si="34"/>
        <v/>
      </c>
      <c r="C171" t="str">
        <f t="shared" si="35"/>
        <v/>
      </c>
      <c r="D171" t="str">
        <f t="shared" si="36"/>
        <v>一般</v>
      </c>
      <c r="E171" t="s">
        <v>64</v>
      </c>
      <c r="F171" t="str" cm="1">
        <f t="array" aca="1" ref="F171" ca="1">INDIRECT("Y"&amp;ROW(X101))&amp;""</f>
        <v/>
      </c>
      <c r="G171" t="str" cm="1">
        <f t="array" aca="1" ref="G171" ca="1">INDIRECT("Z"&amp;ROW(X101))&amp;""</f>
        <v/>
      </c>
      <c r="H171" t="str" cm="1">
        <f t="array" aca="1" ref="H171" ca="1">INDIRECT("AK"&amp;ROW(X101))&amp;""</f>
        <v/>
      </c>
      <c r="I171" t="str" cm="1">
        <f t="array" aca="1" ref="I171" ca="1">INDIRECT("AB"&amp;ROW(X101))&amp;""</f>
        <v/>
      </c>
      <c r="J171" t="str" cm="1">
        <f t="array" aca="1" ref="J171" ca="1">INDIRECT("AD"&amp;ROW(X101))&amp;""</f>
        <v/>
      </c>
      <c r="K171" t="str" cm="1">
        <f t="array" aca="1" ref="K171" ca="1">INDIRECT("AE"&amp;ROW(AE101))&amp;""</f>
        <v/>
      </c>
      <c r="L171" t="str" cm="1">
        <f t="array" aca="1" ref="L171" ca="1">INDIRECT("AF"&amp;ROW(AF101))&amp;""</f>
        <v/>
      </c>
      <c r="AU171" s="8">
        <v>170</v>
      </c>
    </row>
    <row r="172" spans="2:47" ht="24" customHeight="1" x14ac:dyDescent="0.15">
      <c r="B172" t="str">
        <f t="shared" ca="1" si="34"/>
        <v/>
      </c>
      <c r="C172" t="str">
        <f t="shared" si="35"/>
        <v/>
      </c>
      <c r="D172" t="str">
        <f t="shared" si="36"/>
        <v>一般</v>
      </c>
      <c r="E172" t="s">
        <v>64</v>
      </c>
      <c r="F172" t="str" cm="1">
        <f t="array" aca="1" ref="F172" ca="1">INDIRECT("Y"&amp;ROW(X102))&amp;""</f>
        <v/>
      </c>
      <c r="G172" t="str" cm="1">
        <f t="array" aca="1" ref="G172" ca="1">INDIRECT("Z"&amp;ROW(X102))&amp;""</f>
        <v/>
      </c>
      <c r="H172" t="str" cm="1">
        <f t="array" aca="1" ref="H172" ca="1">INDIRECT("AK"&amp;ROW(X102))&amp;""</f>
        <v/>
      </c>
      <c r="I172" t="str" cm="1">
        <f t="array" aca="1" ref="I172" ca="1">INDIRECT("AB"&amp;ROW(X102))&amp;""</f>
        <v/>
      </c>
      <c r="J172" t="str" cm="1">
        <f t="array" aca="1" ref="J172" ca="1">INDIRECT("AD"&amp;ROW(X102))&amp;""</f>
        <v/>
      </c>
      <c r="K172" t="str" cm="1">
        <f t="array" aca="1" ref="K172" ca="1">INDIRECT("AE"&amp;ROW(AE102))&amp;""</f>
        <v/>
      </c>
      <c r="L172" t="str" cm="1">
        <f t="array" aca="1" ref="L172" ca="1">INDIRECT("AF"&amp;ROW(AF102))&amp;""</f>
        <v/>
      </c>
      <c r="AU172" s="8">
        <v>171</v>
      </c>
    </row>
    <row r="173" spans="2:47" ht="24" customHeight="1" x14ac:dyDescent="0.15">
      <c r="B173" t="str">
        <f t="shared" ca="1" si="34"/>
        <v/>
      </c>
      <c r="C173" t="str">
        <f t="shared" si="35"/>
        <v/>
      </c>
      <c r="D173" t="str">
        <f t="shared" si="36"/>
        <v>一般</v>
      </c>
      <c r="E173" t="s">
        <v>64</v>
      </c>
      <c r="F173" t="str" cm="1">
        <f t="array" aca="1" ref="F173" ca="1">INDIRECT("Y"&amp;ROW(X103))&amp;""</f>
        <v/>
      </c>
      <c r="G173" t="str" cm="1">
        <f t="array" aca="1" ref="G173" ca="1">INDIRECT("Z"&amp;ROW(X103))&amp;""</f>
        <v/>
      </c>
      <c r="H173" t="str" cm="1">
        <f t="array" aca="1" ref="H173" ca="1">INDIRECT("AK"&amp;ROW(X103))&amp;""</f>
        <v/>
      </c>
      <c r="I173" t="str" cm="1">
        <f t="array" aca="1" ref="I173" ca="1">INDIRECT("AB"&amp;ROW(X103))&amp;""</f>
        <v/>
      </c>
      <c r="J173" t="str" cm="1">
        <f t="array" aca="1" ref="J173" ca="1">INDIRECT("AD"&amp;ROW(X103))&amp;""</f>
        <v/>
      </c>
      <c r="K173" t="str" cm="1">
        <f t="array" aca="1" ref="K173" ca="1">INDIRECT("AE"&amp;ROW(AE103))&amp;""</f>
        <v/>
      </c>
      <c r="L173" t="str" cm="1">
        <f t="array" aca="1" ref="L173" ca="1">INDIRECT("AF"&amp;ROW(AF103))&amp;""</f>
        <v/>
      </c>
      <c r="AU173" s="8">
        <v>172</v>
      </c>
    </row>
    <row r="174" spans="2:47" ht="24" customHeight="1" x14ac:dyDescent="0.15">
      <c r="B174" t="str">
        <f t="shared" ca="1" si="34"/>
        <v/>
      </c>
      <c r="C174" t="str">
        <f t="shared" si="35"/>
        <v/>
      </c>
      <c r="D174" t="str">
        <f t="shared" si="36"/>
        <v>一般</v>
      </c>
      <c r="E174" t="s">
        <v>64</v>
      </c>
      <c r="F174" t="str" cm="1">
        <f t="array" aca="1" ref="F174" ca="1">INDIRECT("Y"&amp;ROW(X104))&amp;""</f>
        <v/>
      </c>
      <c r="G174" t="str" cm="1">
        <f t="array" aca="1" ref="G174" ca="1">INDIRECT("Z"&amp;ROW(X104))&amp;""</f>
        <v/>
      </c>
      <c r="H174" t="str" cm="1">
        <f t="array" aca="1" ref="H174" ca="1">INDIRECT("AK"&amp;ROW(X104))&amp;""</f>
        <v/>
      </c>
      <c r="I174" t="str" cm="1">
        <f t="array" aca="1" ref="I174" ca="1">INDIRECT("AB"&amp;ROW(X104))&amp;""</f>
        <v/>
      </c>
      <c r="J174" t="str" cm="1">
        <f t="array" aca="1" ref="J174" ca="1">INDIRECT("AD"&amp;ROW(X104))&amp;""</f>
        <v/>
      </c>
      <c r="K174" t="str" cm="1">
        <f t="array" aca="1" ref="K174" ca="1">INDIRECT("AE"&amp;ROW(AE104))&amp;""</f>
        <v/>
      </c>
      <c r="L174" t="str" cm="1">
        <f t="array" aca="1" ref="L174" ca="1">INDIRECT("AF"&amp;ROW(AF104))&amp;""</f>
        <v/>
      </c>
      <c r="AU174" s="8">
        <v>173</v>
      </c>
    </row>
    <row r="175" spans="2:47" ht="24" customHeight="1" x14ac:dyDescent="0.15">
      <c r="B175" t="str">
        <f t="shared" ca="1" si="34"/>
        <v/>
      </c>
      <c r="C175" t="str">
        <f t="shared" si="35"/>
        <v/>
      </c>
      <c r="D175" t="str">
        <f t="shared" si="36"/>
        <v>一般</v>
      </c>
      <c r="E175" t="s">
        <v>64</v>
      </c>
      <c r="F175" t="str" cm="1">
        <f t="array" aca="1" ref="F175" ca="1">INDIRECT("Y"&amp;ROW(X105))&amp;""</f>
        <v/>
      </c>
      <c r="G175" t="str" cm="1">
        <f t="array" aca="1" ref="G175" ca="1">INDIRECT("Z"&amp;ROW(X105))&amp;""</f>
        <v/>
      </c>
      <c r="H175" t="str" cm="1">
        <f t="array" aca="1" ref="H175" ca="1">INDIRECT("AK"&amp;ROW(X105))&amp;""</f>
        <v/>
      </c>
      <c r="I175" t="str" cm="1">
        <f t="array" aca="1" ref="I175" ca="1">INDIRECT("AB"&amp;ROW(X105))&amp;""</f>
        <v/>
      </c>
      <c r="J175" t="str" cm="1">
        <f t="array" aca="1" ref="J175" ca="1">INDIRECT("AD"&amp;ROW(X105))&amp;""</f>
        <v/>
      </c>
      <c r="K175" t="str" cm="1">
        <f t="array" aca="1" ref="K175" ca="1">INDIRECT("AE"&amp;ROW(AE105))&amp;""</f>
        <v/>
      </c>
      <c r="L175" t="str" cm="1">
        <f t="array" aca="1" ref="L175" ca="1">INDIRECT("AF"&amp;ROW(AF105))&amp;""</f>
        <v/>
      </c>
      <c r="AU175" s="8">
        <v>174</v>
      </c>
    </row>
    <row r="176" spans="2:47" ht="24" customHeight="1" x14ac:dyDescent="0.15">
      <c r="B176" t="str">
        <f t="shared" ca="1" si="34"/>
        <v/>
      </c>
      <c r="C176" t="str">
        <f t="shared" si="35"/>
        <v/>
      </c>
      <c r="D176" t="str">
        <f t="shared" si="36"/>
        <v>一般</v>
      </c>
      <c r="E176" t="s">
        <v>64</v>
      </c>
      <c r="F176" t="str" cm="1">
        <f t="array" aca="1" ref="F176" ca="1">INDIRECT("Y"&amp;ROW(X106))&amp;""</f>
        <v/>
      </c>
      <c r="G176" t="str" cm="1">
        <f t="array" aca="1" ref="G176" ca="1">INDIRECT("Z"&amp;ROW(X106))&amp;""</f>
        <v/>
      </c>
      <c r="H176" t="str" cm="1">
        <f t="array" aca="1" ref="H176" ca="1">INDIRECT("AK"&amp;ROW(X106))&amp;""</f>
        <v/>
      </c>
      <c r="I176" t="str" cm="1">
        <f t="array" aca="1" ref="I176" ca="1">INDIRECT("AB"&amp;ROW(X106))&amp;""</f>
        <v/>
      </c>
      <c r="J176" t="str" cm="1">
        <f t="array" aca="1" ref="J176" ca="1">INDIRECT("AD"&amp;ROW(X106))&amp;""</f>
        <v/>
      </c>
      <c r="K176" t="str" cm="1">
        <f t="array" aca="1" ref="K176" ca="1">INDIRECT("AE"&amp;ROW(AE106))&amp;""</f>
        <v/>
      </c>
      <c r="L176" t="str" cm="1">
        <f t="array" aca="1" ref="L176" ca="1">INDIRECT("AF"&amp;ROW(AF106))&amp;""</f>
        <v/>
      </c>
      <c r="AU176" s="8">
        <v>175</v>
      </c>
    </row>
    <row r="177" spans="2:47" ht="24" customHeight="1" x14ac:dyDescent="0.15">
      <c r="B177" t="str">
        <f t="shared" ca="1" si="34"/>
        <v/>
      </c>
      <c r="C177" t="str">
        <f t="shared" si="35"/>
        <v/>
      </c>
      <c r="D177" t="str">
        <f t="shared" si="36"/>
        <v>一般</v>
      </c>
      <c r="E177" t="s">
        <v>64</v>
      </c>
      <c r="F177" t="str" cm="1">
        <f t="array" aca="1" ref="F177" ca="1">INDIRECT("Y"&amp;ROW(X107))&amp;""</f>
        <v/>
      </c>
      <c r="G177" t="str" cm="1">
        <f t="array" aca="1" ref="G177" ca="1">INDIRECT("Z"&amp;ROW(X107))&amp;""</f>
        <v/>
      </c>
      <c r="H177" t="str" cm="1">
        <f t="array" aca="1" ref="H177" ca="1">INDIRECT("AK"&amp;ROW(X107))&amp;""</f>
        <v/>
      </c>
      <c r="I177" t="str" cm="1">
        <f t="array" aca="1" ref="I177" ca="1">INDIRECT("AB"&amp;ROW(X107))&amp;""</f>
        <v/>
      </c>
      <c r="J177" t="str" cm="1">
        <f t="array" aca="1" ref="J177" ca="1">INDIRECT("AD"&amp;ROW(X107))&amp;""</f>
        <v/>
      </c>
      <c r="K177" t="str" cm="1">
        <f t="array" aca="1" ref="K177" ca="1">INDIRECT("AE"&amp;ROW(AE107))&amp;""</f>
        <v/>
      </c>
      <c r="L177" t="str" cm="1">
        <f t="array" aca="1" ref="L177" ca="1">INDIRECT("AF"&amp;ROW(AF107))&amp;""</f>
        <v/>
      </c>
      <c r="AU177" s="8">
        <v>176</v>
      </c>
    </row>
    <row r="178" spans="2:47" ht="24" customHeight="1" x14ac:dyDescent="0.15">
      <c r="B178" t="str">
        <f t="shared" ca="1" si="34"/>
        <v/>
      </c>
      <c r="C178" t="str">
        <f t="shared" si="35"/>
        <v/>
      </c>
      <c r="D178" t="str">
        <f t="shared" si="36"/>
        <v>一般</v>
      </c>
      <c r="E178" t="s">
        <v>64</v>
      </c>
      <c r="F178" t="str" cm="1">
        <f t="array" aca="1" ref="F178" ca="1">INDIRECT("Y"&amp;ROW(X108))&amp;""</f>
        <v/>
      </c>
      <c r="G178" t="str" cm="1">
        <f t="array" aca="1" ref="G178" ca="1">INDIRECT("Z"&amp;ROW(X108))&amp;""</f>
        <v/>
      </c>
      <c r="H178" t="str" cm="1">
        <f t="array" aca="1" ref="H178" ca="1">INDIRECT("AK"&amp;ROW(X108))&amp;""</f>
        <v/>
      </c>
      <c r="I178" t="str" cm="1">
        <f t="array" aca="1" ref="I178" ca="1">INDIRECT("AB"&amp;ROW(X108))&amp;""</f>
        <v/>
      </c>
      <c r="J178" t="str" cm="1">
        <f t="array" aca="1" ref="J178" ca="1">INDIRECT("AD"&amp;ROW(X108))&amp;""</f>
        <v/>
      </c>
      <c r="K178" t="str" cm="1">
        <f t="array" aca="1" ref="K178" ca="1">INDIRECT("AE"&amp;ROW(AE108))&amp;""</f>
        <v/>
      </c>
      <c r="L178" t="str" cm="1">
        <f t="array" aca="1" ref="L178" ca="1">INDIRECT("AF"&amp;ROW(AF108))&amp;""</f>
        <v/>
      </c>
      <c r="AU178" s="8">
        <v>177</v>
      </c>
    </row>
    <row r="179" spans="2:47" ht="24" customHeight="1" x14ac:dyDescent="0.15">
      <c r="B179" t="str">
        <f t="shared" ca="1" si="34"/>
        <v/>
      </c>
      <c r="C179" t="str">
        <f t="shared" si="35"/>
        <v/>
      </c>
      <c r="D179" t="str">
        <f t="shared" si="36"/>
        <v>一般</v>
      </c>
      <c r="E179" t="s">
        <v>64</v>
      </c>
      <c r="F179" t="str" cm="1">
        <f t="array" aca="1" ref="F179" ca="1">INDIRECT("Y"&amp;ROW(X109))&amp;""</f>
        <v/>
      </c>
      <c r="G179" t="str" cm="1">
        <f t="array" aca="1" ref="G179" ca="1">INDIRECT("Z"&amp;ROW(X109))&amp;""</f>
        <v/>
      </c>
      <c r="H179" t="str" cm="1">
        <f t="array" aca="1" ref="H179" ca="1">INDIRECT("AK"&amp;ROW(X109))&amp;""</f>
        <v/>
      </c>
      <c r="I179" t="str" cm="1">
        <f t="array" aca="1" ref="I179" ca="1">INDIRECT("AB"&amp;ROW(X109))&amp;""</f>
        <v/>
      </c>
      <c r="J179" t="str" cm="1">
        <f t="array" aca="1" ref="J179" ca="1">INDIRECT("AD"&amp;ROW(X109))&amp;""</f>
        <v/>
      </c>
      <c r="K179" t="str" cm="1">
        <f t="array" aca="1" ref="K179" ca="1">INDIRECT("AE"&amp;ROW(AE109))&amp;""</f>
        <v/>
      </c>
      <c r="L179" t="str" cm="1">
        <f t="array" aca="1" ref="L179" ca="1">INDIRECT("AF"&amp;ROW(AF109))&amp;""</f>
        <v/>
      </c>
      <c r="AU179" s="8">
        <v>178</v>
      </c>
    </row>
    <row r="180" spans="2:47" ht="24" customHeight="1" x14ac:dyDescent="0.15">
      <c r="B180" t="str">
        <f t="shared" ca="1" si="34"/>
        <v/>
      </c>
      <c r="C180" t="str">
        <f t="shared" si="35"/>
        <v/>
      </c>
      <c r="D180" t="str">
        <f t="shared" si="36"/>
        <v>一般</v>
      </c>
      <c r="E180" t="s">
        <v>64</v>
      </c>
      <c r="F180" t="str" cm="1">
        <f t="array" aca="1" ref="F180" ca="1">INDIRECT("Y"&amp;ROW(X110))&amp;""</f>
        <v/>
      </c>
      <c r="G180" t="str" cm="1">
        <f t="array" aca="1" ref="G180" ca="1">INDIRECT("Z"&amp;ROW(X110))&amp;""</f>
        <v/>
      </c>
      <c r="H180" t="str" cm="1">
        <f t="array" aca="1" ref="H180" ca="1">INDIRECT("AK"&amp;ROW(X110))&amp;""</f>
        <v/>
      </c>
      <c r="I180" t="str" cm="1">
        <f t="array" aca="1" ref="I180" ca="1">INDIRECT("AB"&amp;ROW(X110))&amp;""</f>
        <v/>
      </c>
      <c r="J180" t="str" cm="1">
        <f t="array" aca="1" ref="J180" ca="1">INDIRECT("AD"&amp;ROW(X110))&amp;""</f>
        <v/>
      </c>
      <c r="K180" t="str" cm="1">
        <f t="array" aca="1" ref="K180" ca="1">INDIRECT("AE"&amp;ROW(AE110))&amp;""</f>
        <v/>
      </c>
      <c r="L180" t="str" cm="1">
        <f t="array" aca="1" ref="L180" ca="1">INDIRECT("AF"&amp;ROW(AF110))&amp;""</f>
        <v/>
      </c>
      <c r="AU180" s="8">
        <v>179</v>
      </c>
    </row>
    <row r="181" spans="2:47" ht="24" customHeight="1" x14ac:dyDescent="0.15">
      <c r="B181" t="str">
        <f t="shared" ref="B181:B244" ca="1" si="37">IF(K181="","","o")</f>
        <v/>
      </c>
      <c r="C181" t="str">
        <f t="shared" si="35"/>
        <v/>
      </c>
      <c r="D181" t="str">
        <f t="shared" si="36"/>
        <v>一般</v>
      </c>
      <c r="E181" t="s">
        <v>64</v>
      </c>
      <c r="F181" t="str" cm="1">
        <f t="array" aca="1" ref="F181" ca="1">INDIRECT("Y"&amp;ROW(X66))&amp;""</f>
        <v/>
      </c>
      <c r="G181" t="str" cm="1">
        <f t="array" aca="1" ref="G181" ca="1">INDIRECT("Z"&amp;ROW(X66))&amp;""</f>
        <v/>
      </c>
      <c r="H181" t="str" cm="1">
        <f t="array" aca="1" ref="H181" ca="1">INDIRECT("AK"&amp;ROW(X66))&amp;""</f>
        <v/>
      </c>
      <c r="I181" t="str" cm="1">
        <f t="array" aca="1" ref="I181" ca="1">INDIRECT("AB"&amp;ROW(X66))&amp;""</f>
        <v/>
      </c>
      <c r="J181" t="str" cm="1">
        <f t="array" aca="1" ref="J181" ca="1">INDIRECT("AD"&amp;ROW(X66))&amp;""</f>
        <v/>
      </c>
      <c r="K181" t="str" cm="1">
        <f t="array" aca="1" ref="K181" ca="1">INDIRECT("AG"&amp;ROW(AG66))&amp;""</f>
        <v/>
      </c>
      <c r="L181" t="str" cm="1">
        <f t="array" aca="1" ref="L181" ca="1">INDIRECT("AH"&amp;ROW(AH66))&amp;""</f>
        <v/>
      </c>
      <c r="AU181" s="8">
        <v>180</v>
      </c>
    </row>
    <row r="182" spans="2:47" ht="24" customHeight="1" x14ac:dyDescent="0.15">
      <c r="B182" t="str">
        <f t="shared" ca="1" si="37"/>
        <v/>
      </c>
      <c r="C182" t="str">
        <f t="shared" si="35"/>
        <v/>
      </c>
      <c r="D182" t="str">
        <f t="shared" si="36"/>
        <v>一般</v>
      </c>
      <c r="E182" t="s">
        <v>64</v>
      </c>
      <c r="F182" t="str" cm="1">
        <f t="array" aca="1" ref="F182" ca="1">INDIRECT("Y"&amp;ROW(X67))&amp;""</f>
        <v/>
      </c>
      <c r="G182" t="str" cm="1">
        <f t="array" aca="1" ref="G182" ca="1">INDIRECT("Z"&amp;ROW(X67))&amp;""</f>
        <v/>
      </c>
      <c r="H182" t="str" cm="1">
        <f t="array" aca="1" ref="H182" ca="1">INDIRECT("AK"&amp;ROW(X67))&amp;""</f>
        <v/>
      </c>
      <c r="I182" t="str" cm="1">
        <f t="array" aca="1" ref="I182" ca="1">INDIRECT("AB"&amp;ROW(X67))&amp;""</f>
        <v/>
      </c>
      <c r="J182" t="str" cm="1">
        <f t="array" aca="1" ref="J182" ca="1">INDIRECT("AD"&amp;ROW(X67))&amp;""</f>
        <v/>
      </c>
      <c r="K182" t="str" cm="1">
        <f t="array" aca="1" ref="K182" ca="1">INDIRECT("AG"&amp;ROW(AG67))&amp;""</f>
        <v/>
      </c>
      <c r="L182" t="str" cm="1">
        <f t="array" aca="1" ref="L182" ca="1">INDIRECT("AH"&amp;ROW(AH67))&amp;""</f>
        <v/>
      </c>
    </row>
    <row r="183" spans="2:47" ht="24" customHeight="1" x14ac:dyDescent="0.15">
      <c r="B183" t="str">
        <f t="shared" ca="1" si="37"/>
        <v/>
      </c>
      <c r="C183" t="str">
        <f t="shared" si="35"/>
        <v/>
      </c>
      <c r="D183" t="str">
        <f t="shared" si="36"/>
        <v>一般</v>
      </c>
      <c r="E183" t="s">
        <v>64</v>
      </c>
      <c r="F183" t="str" cm="1">
        <f t="array" aca="1" ref="F183" ca="1">INDIRECT("Y"&amp;ROW(X68))&amp;""</f>
        <v/>
      </c>
      <c r="G183" t="str" cm="1">
        <f t="array" aca="1" ref="G183" ca="1">INDIRECT("Z"&amp;ROW(X68))&amp;""</f>
        <v/>
      </c>
      <c r="H183" t="str" cm="1">
        <f t="array" aca="1" ref="H183" ca="1">INDIRECT("AK"&amp;ROW(X68))&amp;""</f>
        <v/>
      </c>
      <c r="I183" t="str" cm="1">
        <f t="array" aca="1" ref="I183" ca="1">INDIRECT("AB"&amp;ROW(X68))&amp;""</f>
        <v/>
      </c>
      <c r="J183" t="str" cm="1">
        <f t="array" aca="1" ref="J183" ca="1">INDIRECT("AD"&amp;ROW(X68))&amp;""</f>
        <v/>
      </c>
      <c r="K183" t="str" cm="1">
        <f t="array" aca="1" ref="K183" ca="1">INDIRECT("AG"&amp;ROW(AG68))&amp;""</f>
        <v/>
      </c>
      <c r="L183" t="str" cm="1">
        <f t="array" aca="1" ref="L183" ca="1">INDIRECT("AH"&amp;ROW(AH68))&amp;""</f>
        <v/>
      </c>
    </row>
    <row r="184" spans="2:47" ht="24" customHeight="1" x14ac:dyDescent="0.15">
      <c r="B184" t="str">
        <f t="shared" ca="1" si="37"/>
        <v/>
      </c>
      <c r="C184" t="str">
        <f t="shared" si="35"/>
        <v/>
      </c>
      <c r="D184" t="str">
        <f t="shared" si="36"/>
        <v>一般</v>
      </c>
      <c r="E184" t="s">
        <v>64</v>
      </c>
      <c r="F184" t="str" cm="1">
        <f t="array" aca="1" ref="F184" ca="1">INDIRECT("Y"&amp;ROW(X69))&amp;""</f>
        <v/>
      </c>
      <c r="G184" t="str" cm="1">
        <f t="array" aca="1" ref="G184" ca="1">INDIRECT("Z"&amp;ROW(X69))&amp;""</f>
        <v/>
      </c>
      <c r="H184" t="str" cm="1">
        <f t="array" aca="1" ref="H184" ca="1">INDIRECT("AK"&amp;ROW(X69))&amp;""</f>
        <v/>
      </c>
      <c r="I184" t="str" cm="1">
        <f t="array" aca="1" ref="I184" ca="1">INDIRECT("AB"&amp;ROW(X69))&amp;""</f>
        <v/>
      </c>
      <c r="J184" t="str" cm="1">
        <f t="array" aca="1" ref="J184" ca="1">INDIRECT("AD"&amp;ROW(X69))&amp;""</f>
        <v/>
      </c>
      <c r="K184" t="str" cm="1">
        <f t="array" aca="1" ref="K184" ca="1">INDIRECT("AG"&amp;ROW(AG69))&amp;""</f>
        <v/>
      </c>
      <c r="L184" t="str" cm="1">
        <f t="array" aca="1" ref="L184" ca="1">INDIRECT("AH"&amp;ROW(AH69))&amp;""</f>
        <v/>
      </c>
    </row>
    <row r="185" spans="2:47" ht="24" customHeight="1" x14ac:dyDescent="0.15">
      <c r="B185" t="str">
        <f t="shared" ca="1" si="37"/>
        <v/>
      </c>
      <c r="C185" t="str">
        <f t="shared" si="35"/>
        <v/>
      </c>
      <c r="D185" t="str">
        <f t="shared" si="36"/>
        <v>一般</v>
      </c>
      <c r="E185" t="s">
        <v>64</v>
      </c>
      <c r="F185" t="str" cm="1">
        <f t="array" aca="1" ref="F185" ca="1">INDIRECT("Y"&amp;ROW(X70))&amp;""</f>
        <v/>
      </c>
      <c r="G185" t="str" cm="1">
        <f t="array" aca="1" ref="G185" ca="1">INDIRECT("Z"&amp;ROW(X70))&amp;""</f>
        <v/>
      </c>
      <c r="H185" t="str" cm="1">
        <f t="array" aca="1" ref="H185" ca="1">INDIRECT("AK"&amp;ROW(X70))&amp;""</f>
        <v/>
      </c>
      <c r="I185" t="str" cm="1">
        <f t="array" aca="1" ref="I185" ca="1">INDIRECT("AB"&amp;ROW(X70))&amp;""</f>
        <v/>
      </c>
      <c r="J185" t="str" cm="1">
        <f t="array" aca="1" ref="J185" ca="1">INDIRECT("AD"&amp;ROW(X70))&amp;""</f>
        <v/>
      </c>
      <c r="K185" t="str" cm="1">
        <f t="array" aca="1" ref="K185" ca="1">INDIRECT("AG"&amp;ROW(AG70))&amp;""</f>
        <v/>
      </c>
      <c r="L185" t="str" cm="1">
        <f t="array" aca="1" ref="L185" ca="1">INDIRECT("AH"&amp;ROW(AH70))&amp;""</f>
        <v/>
      </c>
    </row>
    <row r="186" spans="2:47" ht="24" customHeight="1" x14ac:dyDescent="0.15">
      <c r="B186" t="str">
        <f t="shared" ca="1" si="37"/>
        <v/>
      </c>
      <c r="C186" t="str">
        <f t="shared" si="35"/>
        <v/>
      </c>
      <c r="D186" t="str">
        <f t="shared" si="36"/>
        <v>一般</v>
      </c>
      <c r="E186" t="s">
        <v>64</v>
      </c>
      <c r="F186" t="str" cm="1">
        <f t="array" aca="1" ref="F186" ca="1">INDIRECT("Y"&amp;ROW(X71))&amp;""</f>
        <v/>
      </c>
      <c r="G186" t="str" cm="1">
        <f t="array" aca="1" ref="G186" ca="1">INDIRECT("Z"&amp;ROW(X71))&amp;""</f>
        <v/>
      </c>
      <c r="H186" t="str" cm="1">
        <f t="array" aca="1" ref="H186" ca="1">INDIRECT("AK"&amp;ROW(X71))&amp;""</f>
        <v/>
      </c>
      <c r="I186" t="str" cm="1">
        <f t="array" aca="1" ref="I186" ca="1">INDIRECT("AB"&amp;ROW(X71))&amp;""</f>
        <v/>
      </c>
      <c r="J186" t="str" cm="1">
        <f t="array" aca="1" ref="J186" ca="1">INDIRECT("AD"&amp;ROW(X71))&amp;""</f>
        <v/>
      </c>
      <c r="K186" t="str" cm="1">
        <f t="array" aca="1" ref="K186" ca="1">INDIRECT("AG"&amp;ROW(AG71))&amp;""</f>
        <v/>
      </c>
      <c r="L186" t="str" cm="1">
        <f t="array" aca="1" ref="L186" ca="1">INDIRECT("AH"&amp;ROW(AH71))&amp;""</f>
        <v/>
      </c>
    </row>
    <row r="187" spans="2:47" ht="24" customHeight="1" x14ac:dyDescent="0.15">
      <c r="B187" t="str">
        <f t="shared" ca="1" si="37"/>
        <v/>
      </c>
      <c r="C187" t="str">
        <f t="shared" si="35"/>
        <v/>
      </c>
      <c r="D187" t="str">
        <f t="shared" si="36"/>
        <v>一般</v>
      </c>
      <c r="E187" t="s">
        <v>64</v>
      </c>
      <c r="F187" t="str" cm="1">
        <f t="array" aca="1" ref="F187" ca="1">INDIRECT("Y"&amp;ROW(X72))&amp;""</f>
        <v/>
      </c>
      <c r="G187" t="str" cm="1">
        <f t="array" aca="1" ref="G187" ca="1">INDIRECT("Z"&amp;ROW(X72))&amp;""</f>
        <v/>
      </c>
      <c r="H187" t="str" cm="1">
        <f t="array" aca="1" ref="H187" ca="1">INDIRECT("AK"&amp;ROW(X72))&amp;""</f>
        <v/>
      </c>
      <c r="I187" t="str" cm="1">
        <f t="array" aca="1" ref="I187" ca="1">INDIRECT("AB"&amp;ROW(X72))&amp;""</f>
        <v/>
      </c>
      <c r="J187" t="str" cm="1">
        <f t="array" aca="1" ref="J187" ca="1">INDIRECT("AD"&amp;ROW(X72))&amp;""</f>
        <v/>
      </c>
      <c r="K187" t="str" cm="1">
        <f t="array" aca="1" ref="K187" ca="1">INDIRECT("AG"&amp;ROW(AG72))&amp;""</f>
        <v/>
      </c>
      <c r="L187" t="str" cm="1">
        <f t="array" aca="1" ref="L187" ca="1">INDIRECT("AH"&amp;ROW(AH72))&amp;""</f>
        <v/>
      </c>
    </row>
    <row r="188" spans="2:47" ht="24" customHeight="1" x14ac:dyDescent="0.15">
      <c r="B188" t="str">
        <f t="shared" ca="1" si="37"/>
        <v/>
      </c>
      <c r="C188" t="str">
        <f t="shared" si="35"/>
        <v/>
      </c>
      <c r="D188" t="str">
        <f t="shared" si="36"/>
        <v>一般</v>
      </c>
      <c r="E188" t="s">
        <v>64</v>
      </c>
      <c r="F188" t="str" cm="1">
        <f t="array" aca="1" ref="F188" ca="1">INDIRECT("Y"&amp;ROW(X73))&amp;""</f>
        <v/>
      </c>
      <c r="G188" t="str" cm="1">
        <f t="array" aca="1" ref="G188" ca="1">INDIRECT("Z"&amp;ROW(X73))&amp;""</f>
        <v/>
      </c>
      <c r="H188" t="str" cm="1">
        <f t="array" aca="1" ref="H188" ca="1">INDIRECT("AK"&amp;ROW(X73))&amp;""</f>
        <v/>
      </c>
      <c r="I188" t="str" cm="1">
        <f t="array" aca="1" ref="I188" ca="1">INDIRECT("AB"&amp;ROW(X73))&amp;""</f>
        <v/>
      </c>
      <c r="J188" t="str" cm="1">
        <f t="array" aca="1" ref="J188" ca="1">INDIRECT("AD"&amp;ROW(X73))&amp;""</f>
        <v/>
      </c>
      <c r="K188" t="str" cm="1">
        <f t="array" aca="1" ref="K188" ca="1">INDIRECT("AG"&amp;ROW(AG73))&amp;""</f>
        <v/>
      </c>
      <c r="L188" t="str" cm="1">
        <f t="array" aca="1" ref="L188" ca="1">INDIRECT("AH"&amp;ROW(AH73))&amp;""</f>
        <v/>
      </c>
    </row>
    <row r="189" spans="2:47" ht="24" customHeight="1" x14ac:dyDescent="0.15">
      <c r="B189" t="str">
        <f t="shared" ca="1" si="37"/>
        <v/>
      </c>
      <c r="C189" t="str">
        <f t="shared" si="35"/>
        <v/>
      </c>
      <c r="D189" t="str">
        <f t="shared" si="36"/>
        <v>一般</v>
      </c>
      <c r="E189" t="s">
        <v>64</v>
      </c>
      <c r="F189" t="str" cm="1">
        <f t="array" aca="1" ref="F189" ca="1">INDIRECT("Y"&amp;ROW(X74))&amp;""</f>
        <v/>
      </c>
      <c r="G189" t="str" cm="1">
        <f t="array" aca="1" ref="G189" ca="1">INDIRECT("Z"&amp;ROW(X74))&amp;""</f>
        <v/>
      </c>
      <c r="H189" t="str" cm="1">
        <f t="array" aca="1" ref="H189" ca="1">INDIRECT("AK"&amp;ROW(X74))&amp;""</f>
        <v/>
      </c>
      <c r="I189" t="str" cm="1">
        <f t="array" aca="1" ref="I189" ca="1">INDIRECT("AB"&amp;ROW(X74))&amp;""</f>
        <v/>
      </c>
      <c r="J189" t="str" cm="1">
        <f t="array" aca="1" ref="J189" ca="1">INDIRECT("AD"&amp;ROW(X74))&amp;""</f>
        <v/>
      </c>
      <c r="K189" t="str" cm="1">
        <f t="array" aca="1" ref="K189" ca="1">INDIRECT("AG"&amp;ROW(AG74))&amp;""</f>
        <v/>
      </c>
      <c r="L189" t="str" cm="1">
        <f t="array" aca="1" ref="L189" ca="1">INDIRECT("AH"&amp;ROW(AH74))&amp;""</f>
        <v/>
      </c>
    </row>
    <row r="190" spans="2:47" ht="24" customHeight="1" x14ac:dyDescent="0.15">
      <c r="B190" t="str">
        <f t="shared" ca="1" si="37"/>
        <v/>
      </c>
      <c r="C190" t="str">
        <f t="shared" si="35"/>
        <v/>
      </c>
      <c r="D190" t="str">
        <f t="shared" si="36"/>
        <v>一般</v>
      </c>
      <c r="E190" t="s">
        <v>64</v>
      </c>
      <c r="F190" t="str" cm="1">
        <f t="array" aca="1" ref="F190" ca="1">INDIRECT("Y"&amp;ROW(X75))&amp;""</f>
        <v/>
      </c>
      <c r="G190" t="str" cm="1">
        <f t="array" aca="1" ref="G190" ca="1">INDIRECT("Z"&amp;ROW(X75))&amp;""</f>
        <v/>
      </c>
      <c r="H190" t="str" cm="1">
        <f t="array" aca="1" ref="H190" ca="1">INDIRECT("AK"&amp;ROW(X75))&amp;""</f>
        <v/>
      </c>
      <c r="I190" t="str" cm="1">
        <f t="array" aca="1" ref="I190" ca="1">INDIRECT("AB"&amp;ROW(X75))&amp;""</f>
        <v/>
      </c>
      <c r="J190" t="str" cm="1">
        <f t="array" aca="1" ref="J190" ca="1">INDIRECT("AD"&amp;ROW(X75))&amp;""</f>
        <v/>
      </c>
      <c r="K190" t="str" cm="1">
        <f t="array" aca="1" ref="K190" ca="1">INDIRECT("AG"&amp;ROW(AG75))&amp;""</f>
        <v/>
      </c>
      <c r="L190" t="str" cm="1">
        <f t="array" aca="1" ref="L190" ca="1">INDIRECT("AH"&amp;ROW(AH75))&amp;""</f>
        <v/>
      </c>
    </row>
    <row r="191" spans="2:47" ht="24" customHeight="1" x14ac:dyDescent="0.15">
      <c r="B191" t="str">
        <f t="shared" ca="1" si="37"/>
        <v/>
      </c>
      <c r="C191" t="str">
        <f t="shared" si="35"/>
        <v/>
      </c>
      <c r="D191" t="str">
        <f t="shared" si="36"/>
        <v>一般</v>
      </c>
      <c r="E191" t="s">
        <v>64</v>
      </c>
      <c r="F191" t="str" cm="1">
        <f t="array" aca="1" ref="F191" ca="1">INDIRECT("Y"&amp;ROW(X76))&amp;""</f>
        <v/>
      </c>
      <c r="G191" t="str" cm="1">
        <f t="array" aca="1" ref="G191" ca="1">INDIRECT("Z"&amp;ROW(X76))&amp;""</f>
        <v/>
      </c>
      <c r="H191" t="str" cm="1">
        <f t="array" aca="1" ref="H191" ca="1">INDIRECT("AK"&amp;ROW(X76))&amp;""</f>
        <v/>
      </c>
      <c r="I191" t="str" cm="1">
        <f t="array" aca="1" ref="I191" ca="1">INDIRECT("AB"&amp;ROW(X76))&amp;""</f>
        <v/>
      </c>
      <c r="J191" t="str" cm="1">
        <f t="array" aca="1" ref="J191" ca="1">INDIRECT("AD"&amp;ROW(X76))&amp;""</f>
        <v/>
      </c>
      <c r="K191" t="str" cm="1">
        <f t="array" aca="1" ref="K191" ca="1">INDIRECT("AG"&amp;ROW(AG76))&amp;""</f>
        <v/>
      </c>
      <c r="L191" t="str" cm="1">
        <f t="array" aca="1" ref="L191" ca="1">INDIRECT("AH"&amp;ROW(AH76))&amp;""</f>
        <v/>
      </c>
    </row>
    <row r="192" spans="2:47" ht="24" customHeight="1" x14ac:dyDescent="0.15">
      <c r="B192" t="str">
        <f t="shared" ca="1" si="37"/>
        <v/>
      </c>
      <c r="C192" t="str">
        <f t="shared" si="35"/>
        <v/>
      </c>
      <c r="D192" t="str">
        <f t="shared" si="36"/>
        <v>一般</v>
      </c>
      <c r="E192" t="s">
        <v>64</v>
      </c>
      <c r="F192" t="str" cm="1">
        <f t="array" aca="1" ref="F192" ca="1">INDIRECT("Y"&amp;ROW(X77))&amp;""</f>
        <v/>
      </c>
      <c r="G192" t="str" cm="1">
        <f t="array" aca="1" ref="G192" ca="1">INDIRECT("Z"&amp;ROW(X77))&amp;""</f>
        <v/>
      </c>
      <c r="H192" t="str" cm="1">
        <f t="array" aca="1" ref="H192" ca="1">INDIRECT("AK"&amp;ROW(X77))&amp;""</f>
        <v/>
      </c>
      <c r="I192" t="str" cm="1">
        <f t="array" aca="1" ref="I192" ca="1">INDIRECT("AB"&amp;ROW(X77))&amp;""</f>
        <v/>
      </c>
      <c r="J192" t="str" cm="1">
        <f t="array" aca="1" ref="J192" ca="1">INDIRECT("AD"&amp;ROW(X77))&amp;""</f>
        <v/>
      </c>
      <c r="K192" t="str" cm="1">
        <f t="array" aca="1" ref="K192" ca="1">INDIRECT("AG"&amp;ROW(AG77))&amp;""</f>
        <v/>
      </c>
      <c r="L192" t="str" cm="1">
        <f t="array" aca="1" ref="L192" ca="1">INDIRECT("AH"&amp;ROW(AH77))&amp;""</f>
        <v/>
      </c>
    </row>
    <row r="193" spans="2:12" ht="24" customHeight="1" x14ac:dyDescent="0.15">
      <c r="B193" t="str">
        <f t="shared" ca="1" si="37"/>
        <v/>
      </c>
      <c r="C193" t="str">
        <f t="shared" si="35"/>
        <v/>
      </c>
      <c r="D193" t="str">
        <f t="shared" si="36"/>
        <v>一般</v>
      </c>
      <c r="E193" t="s">
        <v>64</v>
      </c>
      <c r="F193" t="str" cm="1">
        <f t="array" aca="1" ref="F193" ca="1">INDIRECT("Y"&amp;ROW(X78))&amp;""</f>
        <v/>
      </c>
      <c r="G193" t="str" cm="1">
        <f t="array" aca="1" ref="G193" ca="1">INDIRECT("Z"&amp;ROW(X78))&amp;""</f>
        <v/>
      </c>
      <c r="H193" t="str" cm="1">
        <f t="array" aca="1" ref="H193" ca="1">INDIRECT("AK"&amp;ROW(X78))&amp;""</f>
        <v/>
      </c>
      <c r="I193" t="str" cm="1">
        <f t="array" aca="1" ref="I193" ca="1">INDIRECT("AB"&amp;ROW(X78))&amp;""</f>
        <v/>
      </c>
      <c r="J193" t="str" cm="1">
        <f t="array" aca="1" ref="J193" ca="1">INDIRECT("AD"&amp;ROW(X78))&amp;""</f>
        <v/>
      </c>
      <c r="K193" t="str" cm="1">
        <f t="array" aca="1" ref="K193" ca="1">INDIRECT("AG"&amp;ROW(AG78))&amp;""</f>
        <v/>
      </c>
      <c r="L193" t="str" cm="1">
        <f t="array" aca="1" ref="L193" ca="1">INDIRECT("AH"&amp;ROW(AH78))&amp;""</f>
        <v/>
      </c>
    </row>
    <row r="194" spans="2:12" ht="24" customHeight="1" x14ac:dyDescent="0.15">
      <c r="B194" t="str">
        <f t="shared" ca="1" si="37"/>
        <v/>
      </c>
      <c r="C194" t="str">
        <f t="shared" si="35"/>
        <v/>
      </c>
      <c r="D194" t="str">
        <f t="shared" si="36"/>
        <v>一般</v>
      </c>
      <c r="E194" t="s">
        <v>64</v>
      </c>
      <c r="F194" t="str" cm="1">
        <f t="array" aca="1" ref="F194" ca="1">INDIRECT("Y"&amp;ROW(X79))&amp;""</f>
        <v/>
      </c>
      <c r="G194" t="str" cm="1">
        <f t="array" aca="1" ref="G194" ca="1">INDIRECT("Z"&amp;ROW(X79))&amp;""</f>
        <v/>
      </c>
      <c r="H194" t="str" cm="1">
        <f t="array" aca="1" ref="H194" ca="1">INDIRECT("AK"&amp;ROW(X79))&amp;""</f>
        <v/>
      </c>
      <c r="I194" t="str" cm="1">
        <f t="array" aca="1" ref="I194" ca="1">INDIRECT("AB"&amp;ROW(X79))&amp;""</f>
        <v/>
      </c>
      <c r="J194" t="str" cm="1">
        <f t="array" aca="1" ref="J194" ca="1">INDIRECT("AD"&amp;ROW(X79))&amp;""</f>
        <v/>
      </c>
      <c r="K194" t="str" cm="1">
        <f t="array" aca="1" ref="K194" ca="1">INDIRECT("AG"&amp;ROW(AG79))&amp;""</f>
        <v/>
      </c>
      <c r="L194" t="str" cm="1">
        <f t="array" aca="1" ref="L194" ca="1">INDIRECT("AH"&amp;ROW(AH79))&amp;""</f>
        <v/>
      </c>
    </row>
    <row r="195" spans="2:12" ht="24" customHeight="1" x14ac:dyDescent="0.15">
      <c r="B195" t="str">
        <f t="shared" ca="1" si="37"/>
        <v/>
      </c>
      <c r="C195" t="str">
        <f t="shared" si="35"/>
        <v/>
      </c>
      <c r="D195" t="str">
        <f t="shared" si="36"/>
        <v>一般</v>
      </c>
      <c r="E195" t="s">
        <v>64</v>
      </c>
      <c r="F195" t="str" cm="1">
        <f t="array" aca="1" ref="F195" ca="1">INDIRECT("Y"&amp;ROW(X80))&amp;""</f>
        <v/>
      </c>
      <c r="G195" t="str" cm="1">
        <f t="array" aca="1" ref="G195" ca="1">INDIRECT("Z"&amp;ROW(X80))&amp;""</f>
        <v/>
      </c>
      <c r="H195" t="str" cm="1">
        <f t="array" aca="1" ref="H195" ca="1">INDIRECT("AK"&amp;ROW(X80))&amp;""</f>
        <v/>
      </c>
      <c r="I195" t="str" cm="1">
        <f t="array" aca="1" ref="I195" ca="1">INDIRECT("AB"&amp;ROW(X80))&amp;""</f>
        <v/>
      </c>
      <c r="J195" t="str" cm="1">
        <f t="array" aca="1" ref="J195" ca="1">INDIRECT("AD"&amp;ROW(X80))&amp;""</f>
        <v/>
      </c>
      <c r="K195" t="str" cm="1">
        <f t="array" aca="1" ref="K195" ca="1">INDIRECT("AG"&amp;ROW(AG80))&amp;""</f>
        <v/>
      </c>
      <c r="L195" t="str" cm="1">
        <f t="array" aca="1" ref="L195" ca="1">INDIRECT("AH"&amp;ROW(AH80))&amp;""</f>
        <v/>
      </c>
    </row>
    <row r="196" spans="2:12" ht="24" customHeight="1" x14ac:dyDescent="0.15">
      <c r="B196" t="str">
        <f t="shared" ca="1" si="37"/>
        <v/>
      </c>
      <c r="C196" t="str">
        <f t="shared" si="35"/>
        <v/>
      </c>
      <c r="D196" t="str">
        <f t="shared" si="36"/>
        <v>一般</v>
      </c>
      <c r="E196" t="s">
        <v>64</v>
      </c>
      <c r="F196" t="str" cm="1">
        <f t="array" aca="1" ref="F196" ca="1">INDIRECT("Y"&amp;ROW(X81))&amp;""</f>
        <v/>
      </c>
      <c r="G196" t="str" cm="1">
        <f t="array" aca="1" ref="G196" ca="1">INDIRECT("Z"&amp;ROW(X81))&amp;""</f>
        <v/>
      </c>
      <c r="H196" t="str" cm="1">
        <f t="array" aca="1" ref="H196" ca="1">INDIRECT("AK"&amp;ROW(X81))&amp;""</f>
        <v/>
      </c>
      <c r="I196" t="str" cm="1">
        <f t="array" aca="1" ref="I196" ca="1">INDIRECT("AB"&amp;ROW(X81))&amp;""</f>
        <v/>
      </c>
      <c r="J196" t="str" cm="1">
        <f t="array" aca="1" ref="J196" ca="1">INDIRECT("AD"&amp;ROW(X81))&amp;""</f>
        <v/>
      </c>
      <c r="K196" t="str" cm="1">
        <f t="array" aca="1" ref="K196" ca="1">INDIRECT("AG"&amp;ROW(AG81))&amp;""</f>
        <v/>
      </c>
      <c r="L196" t="str" cm="1">
        <f t="array" aca="1" ref="L196" ca="1">INDIRECT("AH"&amp;ROW(AH81))&amp;""</f>
        <v/>
      </c>
    </row>
    <row r="197" spans="2:12" ht="24" customHeight="1" x14ac:dyDescent="0.15">
      <c r="B197" t="str">
        <f t="shared" ca="1" si="37"/>
        <v/>
      </c>
      <c r="C197" t="str">
        <f t="shared" si="35"/>
        <v/>
      </c>
      <c r="D197" t="str">
        <f t="shared" si="36"/>
        <v>一般</v>
      </c>
      <c r="E197" t="s">
        <v>64</v>
      </c>
      <c r="F197" t="str" cm="1">
        <f t="array" aca="1" ref="F197" ca="1">INDIRECT("Y"&amp;ROW(X82))&amp;""</f>
        <v/>
      </c>
      <c r="G197" t="str" cm="1">
        <f t="array" aca="1" ref="G197" ca="1">INDIRECT("Z"&amp;ROW(X82))&amp;""</f>
        <v/>
      </c>
      <c r="H197" t="str" cm="1">
        <f t="array" aca="1" ref="H197" ca="1">INDIRECT("AK"&amp;ROW(X82))&amp;""</f>
        <v/>
      </c>
      <c r="I197" t="str" cm="1">
        <f t="array" aca="1" ref="I197" ca="1">INDIRECT("AB"&amp;ROW(X82))&amp;""</f>
        <v/>
      </c>
      <c r="J197" t="str" cm="1">
        <f t="array" aca="1" ref="J197" ca="1">INDIRECT("AD"&amp;ROW(X82))&amp;""</f>
        <v/>
      </c>
      <c r="K197" t="str" cm="1">
        <f t="array" aca="1" ref="K197" ca="1">INDIRECT("AG"&amp;ROW(AG82))&amp;""</f>
        <v/>
      </c>
      <c r="L197" t="str" cm="1">
        <f t="array" aca="1" ref="L197" ca="1">INDIRECT("AH"&amp;ROW(AH82))&amp;""</f>
        <v/>
      </c>
    </row>
    <row r="198" spans="2:12" ht="24" customHeight="1" x14ac:dyDescent="0.15">
      <c r="B198" t="str">
        <f t="shared" ca="1" si="37"/>
        <v/>
      </c>
      <c r="C198" t="str">
        <f t="shared" si="35"/>
        <v/>
      </c>
      <c r="D198" t="str">
        <f t="shared" si="36"/>
        <v>一般</v>
      </c>
      <c r="E198" t="s">
        <v>64</v>
      </c>
      <c r="F198" t="str" cm="1">
        <f t="array" aca="1" ref="F198" ca="1">INDIRECT("Y"&amp;ROW(X83))&amp;""</f>
        <v/>
      </c>
      <c r="G198" t="str" cm="1">
        <f t="array" aca="1" ref="G198" ca="1">INDIRECT("Z"&amp;ROW(X83))&amp;""</f>
        <v/>
      </c>
      <c r="H198" t="str" cm="1">
        <f t="array" aca="1" ref="H198" ca="1">INDIRECT("AK"&amp;ROW(X83))&amp;""</f>
        <v/>
      </c>
      <c r="I198" t="str" cm="1">
        <f t="array" aca="1" ref="I198" ca="1">INDIRECT("AB"&amp;ROW(X83))&amp;""</f>
        <v/>
      </c>
      <c r="J198" t="str" cm="1">
        <f t="array" aca="1" ref="J198" ca="1">INDIRECT("AD"&amp;ROW(X83))&amp;""</f>
        <v/>
      </c>
      <c r="K198" t="str" cm="1">
        <f t="array" aca="1" ref="K198" ca="1">INDIRECT("AG"&amp;ROW(AG83))&amp;""</f>
        <v/>
      </c>
      <c r="L198" t="str" cm="1">
        <f t="array" aca="1" ref="L198" ca="1">INDIRECT("AH"&amp;ROW(AH83))&amp;""</f>
        <v/>
      </c>
    </row>
    <row r="199" spans="2:12" ht="24" customHeight="1" x14ac:dyDescent="0.15">
      <c r="B199" t="str">
        <f t="shared" ca="1" si="37"/>
        <v/>
      </c>
      <c r="C199" t="str">
        <f t="shared" si="35"/>
        <v/>
      </c>
      <c r="D199" t="str">
        <f t="shared" si="36"/>
        <v>一般</v>
      </c>
      <c r="E199" t="s">
        <v>64</v>
      </c>
      <c r="F199" t="str" cm="1">
        <f t="array" aca="1" ref="F199" ca="1">INDIRECT("Y"&amp;ROW(X84))&amp;""</f>
        <v/>
      </c>
      <c r="G199" t="str" cm="1">
        <f t="array" aca="1" ref="G199" ca="1">INDIRECT("Z"&amp;ROW(X84))&amp;""</f>
        <v/>
      </c>
      <c r="H199" t="str" cm="1">
        <f t="array" aca="1" ref="H199" ca="1">INDIRECT("AK"&amp;ROW(X84))&amp;""</f>
        <v/>
      </c>
      <c r="I199" t="str" cm="1">
        <f t="array" aca="1" ref="I199" ca="1">INDIRECT("AB"&amp;ROW(X84))&amp;""</f>
        <v/>
      </c>
      <c r="J199" t="str" cm="1">
        <f t="array" aca="1" ref="J199" ca="1">INDIRECT("AD"&amp;ROW(X84))&amp;""</f>
        <v/>
      </c>
      <c r="K199" t="str" cm="1">
        <f t="array" aca="1" ref="K199" ca="1">INDIRECT("AG"&amp;ROW(AG84))&amp;""</f>
        <v/>
      </c>
      <c r="L199" t="str" cm="1">
        <f t="array" aca="1" ref="L199" ca="1">INDIRECT("AH"&amp;ROW(AH84))&amp;""</f>
        <v/>
      </c>
    </row>
    <row r="200" spans="2:12" ht="24" customHeight="1" x14ac:dyDescent="0.15">
      <c r="B200" t="str">
        <f t="shared" ca="1" si="37"/>
        <v/>
      </c>
      <c r="C200" t="str">
        <f t="shared" si="35"/>
        <v/>
      </c>
      <c r="D200" t="str">
        <f t="shared" si="36"/>
        <v>一般</v>
      </c>
      <c r="E200" t="s">
        <v>64</v>
      </c>
      <c r="F200" t="str" cm="1">
        <f t="array" aca="1" ref="F200" ca="1">INDIRECT("Y"&amp;ROW(X85))&amp;""</f>
        <v/>
      </c>
      <c r="G200" t="str" cm="1">
        <f t="array" aca="1" ref="G200" ca="1">INDIRECT("Z"&amp;ROW(X85))&amp;""</f>
        <v/>
      </c>
      <c r="H200" t="str" cm="1">
        <f t="array" aca="1" ref="H200" ca="1">INDIRECT("AK"&amp;ROW(X85))&amp;""</f>
        <v/>
      </c>
      <c r="I200" t="str" cm="1">
        <f t="array" aca="1" ref="I200" ca="1">INDIRECT("AB"&amp;ROW(X85))&amp;""</f>
        <v/>
      </c>
      <c r="J200" t="str" cm="1">
        <f t="array" aca="1" ref="J200" ca="1">INDIRECT("AD"&amp;ROW(X85))&amp;""</f>
        <v/>
      </c>
      <c r="K200" t="str" cm="1">
        <f t="array" aca="1" ref="K200" ca="1">INDIRECT("AG"&amp;ROW(AG85))&amp;""</f>
        <v/>
      </c>
      <c r="L200" t="str" cm="1">
        <f t="array" aca="1" ref="L200" ca="1">INDIRECT("AH"&amp;ROW(AH85))&amp;""</f>
        <v/>
      </c>
    </row>
    <row r="201" spans="2:12" ht="24" customHeight="1" x14ac:dyDescent="0.15">
      <c r="B201" t="str">
        <f t="shared" ca="1" si="37"/>
        <v/>
      </c>
      <c r="C201" t="str">
        <f t="shared" ref="C201:C264" si="38">DBCS($AA$58)</f>
        <v/>
      </c>
      <c r="D201" t="str">
        <f t="shared" ref="D201:D264" si="39">IF($AA$59="小学女子","小学",IF($AA$59="中学女子","中学","一般"))</f>
        <v>一般</v>
      </c>
      <c r="E201" t="s">
        <v>64</v>
      </c>
      <c r="F201" t="str" cm="1">
        <f t="array" aca="1" ref="F201" ca="1">INDIRECT("Y"&amp;ROW(X86))&amp;""</f>
        <v/>
      </c>
      <c r="G201" t="str" cm="1">
        <f t="array" aca="1" ref="G201" ca="1">INDIRECT("Z"&amp;ROW(X86))&amp;""</f>
        <v/>
      </c>
      <c r="H201" t="str" cm="1">
        <f t="array" aca="1" ref="H201" ca="1">INDIRECT("AK"&amp;ROW(X86))&amp;""</f>
        <v/>
      </c>
      <c r="I201" t="str" cm="1">
        <f t="array" aca="1" ref="I201" ca="1">INDIRECT("AB"&amp;ROW(X86))&amp;""</f>
        <v/>
      </c>
      <c r="J201" t="str" cm="1">
        <f t="array" aca="1" ref="J201" ca="1">INDIRECT("AD"&amp;ROW(X86))&amp;""</f>
        <v/>
      </c>
      <c r="K201" t="str" cm="1">
        <f t="array" aca="1" ref="K201" ca="1">INDIRECT("AG"&amp;ROW(AG86))&amp;""</f>
        <v/>
      </c>
      <c r="L201" t="str" cm="1">
        <f t="array" aca="1" ref="L201" ca="1">INDIRECT("AH"&amp;ROW(AH86))&amp;""</f>
        <v/>
      </c>
    </row>
    <row r="202" spans="2:12" ht="24" customHeight="1" x14ac:dyDescent="0.15">
      <c r="B202" t="str">
        <f t="shared" ca="1" si="37"/>
        <v/>
      </c>
      <c r="C202" t="str">
        <f t="shared" si="38"/>
        <v/>
      </c>
      <c r="D202" t="str">
        <f t="shared" si="39"/>
        <v>一般</v>
      </c>
      <c r="E202" t="s">
        <v>64</v>
      </c>
      <c r="F202" t="str" cm="1">
        <f t="array" aca="1" ref="F202" ca="1">INDIRECT("Y"&amp;ROW(X87))&amp;""</f>
        <v/>
      </c>
      <c r="G202" t="str" cm="1">
        <f t="array" aca="1" ref="G202" ca="1">INDIRECT("Z"&amp;ROW(X87))&amp;""</f>
        <v/>
      </c>
      <c r="H202" t="str" cm="1">
        <f t="array" aca="1" ref="H202" ca="1">INDIRECT("AK"&amp;ROW(X87))&amp;""</f>
        <v/>
      </c>
      <c r="I202" t="str" cm="1">
        <f t="array" aca="1" ref="I202" ca="1">INDIRECT("AB"&amp;ROW(X87))&amp;""</f>
        <v/>
      </c>
      <c r="J202" t="str" cm="1">
        <f t="array" aca="1" ref="J202" ca="1">INDIRECT("AD"&amp;ROW(X87))&amp;""</f>
        <v/>
      </c>
      <c r="K202" t="str" cm="1">
        <f t="array" aca="1" ref="K202" ca="1">INDIRECT("AG"&amp;ROW(AG87))&amp;""</f>
        <v/>
      </c>
      <c r="L202" t="str" cm="1">
        <f t="array" aca="1" ref="L202" ca="1">INDIRECT("AH"&amp;ROW(AH87))&amp;""</f>
        <v/>
      </c>
    </row>
    <row r="203" spans="2:12" ht="24" customHeight="1" x14ac:dyDescent="0.15">
      <c r="B203" t="str">
        <f t="shared" ca="1" si="37"/>
        <v/>
      </c>
      <c r="C203" t="str">
        <f t="shared" si="38"/>
        <v/>
      </c>
      <c r="D203" t="str">
        <f t="shared" si="39"/>
        <v>一般</v>
      </c>
      <c r="E203" t="s">
        <v>64</v>
      </c>
      <c r="F203" t="str" cm="1">
        <f t="array" aca="1" ref="F203" ca="1">INDIRECT("Y"&amp;ROW(X88))&amp;""</f>
        <v/>
      </c>
      <c r="G203" t="str" cm="1">
        <f t="array" aca="1" ref="G203" ca="1">INDIRECT("Z"&amp;ROW(X88))&amp;""</f>
        <v/>
      </c>
      <c r="H203" t="str" cm="1">
        <f t="array" aca="1" ref="H203" ca="1">INDIRECT("AK"&amp;ROW(X88))&amp;""</f>
        <v/>
      </c>
      <c r="I203" t="str" cm="1">
        <f t="array" aca="1" ref="I203" ca="1">INDIRECT("AB"&amp;ROW(X88))&amp;""</f>
        <v/>
      </c>
      <c r="J203" t="str" cm="1">
        <f t="array" aca="1" ref="J203" ca="1">INDIRECT("AD"&amp;ROW(X88))&amp;""</f>
        <v/>
      </c>
      <c r="K203" t="str" cm="1">
        <f t="array" aca="1" ref="K203" ca="1">INDIRECT("AG"&amp;ROW(AG88))&amp;""</f>
        <v/>
      </c>
      <c r="L203" t="str" cm="1">
        <f t="array" aca="1" ref="L203" ca="1">INDIRECT("AH"&amp;ROW(AH88))&amp;""</f>
        <v/>
      </c>
    </row>
    <row r="204" spans="2:12" ht="24" customHeight="1" x14ac:dyDescent="0.15">
      <c r="B204" t="str">
        <f t="shared" ca="1" si="37"/>
        <v/>
      </c>
      <c r="C204" t="str">
        <f t="shared" si="38"/>
        <v/>
      </c>
      <c r="D204" t="str">
        <f t="shared" si="39"/>
        <v>一般</v>
      </c>
      <c r="E204" t="s">
        <v>64</v>
      </c>
      <c r="F204" t="str" cm="1">
        <f t="array" aca="1" ref="F204" ca="1">INDIRECT("Y"&amp;ROW(X89))&amp;""</f>
        <v/>
      </c>
      <c r="G204" t="str" cm="1">
        <f t="array" aca="1" ref="G204" ca="1">INDIRECT("Z"&amp;ROW(X89))&amp;""</f>
        <v/>
      </c>
      <c r="H204" t="str" cm="1">
        <f t="array" aca="1" ref="H204" ca="1">INDIRECT("AK"&amp;ROW(X89))&amp;""</f>
        <v/>
      </c>
      <c r="I204" t="str" cm="1">
        <f t="array" aca="1" ref="I204" ca="1">INDIRECT("AB"&amp;ROW(X89))&amp;""</f>
        <v/>
      </c>
      <c r="J204" t="str" cm="1">
        <f t="array" aca="1" ref="J204" ca="1">INDIRECT("AD"&amp;ROW(X89))&amp;""</f>
        <v/>
      </c>
      <c r="K204" t="str" cm="1">
        <f t="array" aca="1" ref="K204" ca="1">INDIRECT("AG"&amp;ROW(AG89))&amp;""</f>
        <v/>
      </c>
      <c r="L204" t="str" cm="1">
        <f t="array" aca="1" ref="L204" ca="1">INDIRECT("AH"&amp;ROW(AH89))&amp;""</f>
        <v/>
      </c>
    </row>
    <row r="205" spans="2:12" ht="24" customHeight="1" x14ac:dyDescent="0.15">
      <c r="B205" t="str">
        <f t="shared" ca="1" si="37"/>
        <v/>
      </c>
      <c r="C205" t="str">
        <f t="shared" si="38"/>
        <v/>
      </c>
      <c r="D205" t="str">
        <f t="shared" si="39"/>
        <v>一般</v>
      </c>
      <c r="E205" t="s">
        <v>64</v>
      </c>
      <c r="F205" t="str" cm="1">
        <f t="array" aca="1" ref="F205" ca="1">INDIRECT("Y"&amp;ROW(X90))&amp;""</f>
        <v/>
      </c>
      <c r="G205" t="str" cm="1">
        <f t="array" aca="1" ref="G205" ca="1">INDIRECT("Z"&amp;ROW(X90))&amp;""</f>
        <v/>
      </c>
      <c r="H205" t="str" cm="1">
        <f t="array" aca="1" ref="H205" ca="1">INDIRECT("AK"&amp;ROW(X90))&amp;""</f>
        <v/>
      </c>
      <c r="I205" t="str" cm="1">
        <f t="array" aca="1" ref="I205" ca="1">INDIRECT("AB"&amp;ROW(X90))&amp;""</f>
        <v/>
      </c>
      <c r="J205" t="str" cm="1">
        <f t="array" aca="1" ref="J205" ca="1">INDIRECT("AD"&amp;ROW(X90))&amp;""</f>
        <v/>
      </c>
      <c r="K205" t="str" cm="1">
        <f t="array" aca="1" ref="K205" ca="1">INDIRECT("AG"&amp;ROW(AG90))&amp;""</f>
        <v/>
      </c>
      <c r="L205" t="str" cm="1">
        <f t="array" aca="1" ref="L205" ca="1">INDIRECT("AH"&amp;ROW(AH90))&amp;""</f>
        <v/>
      </c>
    </row>
    <row r="206" spans="2:12" ht="24" customHeight="1" x14ac:dyDescent="0.15">
      <c r="B206" t="str">
        <f t="shared" ca="1" si="37"/>
        <v/>
      </c>
      <c r="C206" t="str">
        <f t="shared" si="38"/>
        <v/>
      </c>
      <c r="D206" t="str">
        <f t="shared" si="39"/>
        <v>一般</v>
      </c>
      <c r="E206" t="s">
        <v>64</v>
      </c>
      <c r="F206" t="str" cm="1">
        <f t="array" aca="1" ref="F206" ca="1">INDIRECT("Y"&amp;ROW(X91))&amp;""</f>
        <v/>
      </c>
      <c r="G206" t="str" cm="1">
        <f t="array" aca="1" ref="G206" ca="1">INDIRECT("Z"&amp;ROW(X91))&amp;""</f>
        <v/>
      </c>
      <c r="H206" t="str" cm="1">
        <f t="array" aca="1" ref="H206" ca="1">INDIRECT("AK"&amp;ROW(X91))&amp;""</f>
        <v/>
      </c>
      <c r="I206" t="str" cm="1">
        <f t="array" aca="1" ref="I206" ca="1">INDIRECT("AB"&amp;ROW(X91))&amp;""</f>
        <v/>
      </c>
      <c r="J206" t="str" cm="1">
        <f t="array" aca="1" ref="J206" ca="1">INDIRECT("AD"&amp;ROW(X91))&amp;""</f>
        <v/>
      </c>
      <c r="K206" t="str" cm="1">
        <f t="array" aca="1" ref="K206" ca="1">INDIRECT("AG"&amp;ROW(AG91))&amp;""</f>
        <v/>
      </c>
      <c r="L206" t="str" cm="1">
        <f t="array" aca="1" ref="L206" ca="1">INDIRECT("AH"&amp;ROW(AH91))&amp;""</f>
        <v/>
      </c>
    </row>
    <row r="207" spans="2:12" ht="24" customHeight="1" x14ac:dyDescent="0.15">
      <c r="B207" t="str">
        <f t="shared" ca="1" si="37"/>
        <v/>
      </c>
      <c r="C207" t="str">
        <f t="shared" si="38"/>
        <v/>
      </c>
      <c r="D207" t="str">
        <f t="shared" si="39"/>
        <v>一般</v>
      </c>
      <c r="E207" t="s">
        <v>64</v>
      </c>
      <c r="F207" t="str" cm="1">
        <f t="array" aca="1" ref="F207" ca="1">INDIRECT("Y"&amp;ROW(X92))&amp;""</f>
        <v/>
      </c>
      <c r="G207" t="str" cm="1">
        <f t="array" aca="1" ref="G207" ca="1">INDIRECT("Z"&amp;ROW(X92))&amp;""</f>
        <v/>
      </c>
      <c r="H207" t="str" cm="1">
        <f t="array" aca="1" ref="H207" ca="1">INDIRECT("AK"&amp;ROW(X92))&amp;""</f>
        <v/>
      </c>
      <c r="I207" t="str" cm="1">
        <f t="array" aca="1" ref="I207" ca="1">INDIRECT("AB"&amp;ROW(X92))&amp;""</f>
        <v/>
      </c>
      <c r="J207" t="str" cm="1">
        <f t="array" aca="1" ref="J207" ca="1">INDIRECT("AD"&amp;ROW(X92))&amp;""</f>
        <v/>
      </c>
      <c r="K207" t="str" cm="1">
        <f t="array" aca="1" ref="K207" ca="1">INDIRECT("AG"&amp;ROW(AG92))&amp;""</f>
        <v/>
      </c>
      <c r="L207" t="str" cm="1">
        <f t="array" aca="1" ref="L207" ca="1">INDIRECT("AH"&amp;ROW(AH92))&amp;""</f>
        <v/>
      </c>
    </row>
    <row r="208" spans="2:12" ht="24" customHeight="1" x14ac:dyDescent="0.15">
      <c r="B208" t="str">
        <f t="shared" ca="1" si="37"/>
        <v/>
      </c>
      <c r="C208" t="str">
        <f t="shared" si="38"/>
        <v/>
      </c>
      <c r="D208" t="str">
        <f t="shared" si="39"/>
        <v>一般</v>
      </c>
      <c r="E208" t="s">
        <v>64</v>
      </c>
      <c r="F208" t="str" cm="1">
        <f t="array" aca="1" ref="F208" ca="1">INDIRECT("Y"&amp;ROW(X93))&amp;""</f>
        <v/>
      </c>
      <c r="G208" t="str" cm="1">
        <f t="array" aca="1" ref="G208" ca="1">INDIRECT("Z"&amp;ROW(X93))&amp;""</f>
        <v/>
      </c>
      <c r="H208" t="str" cm="1">
        <f t="array" aca="1" ref="H208" ca="1">INDIRECT("AK"&amp;ROW(X93))&amp;""</f>
        <v/>
      </c>
      <c r="I208" t="str" cm="1">
        <f t="array" aca="1" ref="I208" ca="1">INDIRECT("AB"&amp;ROW(X93))&amp;""</f>
        <v/>
      </c>
      <c r="J208" t="str" cm="1">
        <f t="array" aca="1" ref="J208" ca="1">INDIRECT("AD"&amp;ROW(X93))&amp;""</f>
        <v/>
      </c>
      <c r="K208" t="str" cm="1">
        <f t="array" aca="1" ref="K208" ca="1">INDIRECT("AG"&amp;ROW(AG93))&amp;""</f>
        <v/>
      </c>
      <c r="L208" t="str" cm="1">
        <f t="array" aca="1" ref="L208" ca="1">INDIRECT("AH"&amp;ROW(AH93))&amp;""</f>
        <v/>
      </c>
    </row>
    <row r="209" spans="2:12" ht="24" customHeight="1" x14ac:dyDescent="0.15">
      <c r="B209" t="str">
        <f t="shared" ca="1" si="37"/>
        <v/>
      </c>
      <c r="C209" t="str">
        <f t="shared" si="38"/>
        <v/>
      </c>
      <c r="D209" t="str">
        <f t="shared" si="39"/>
        <v>一般</v>
      </c>
      <c r="E209" t="s">
        <v>64</v>
      </c>
      <c r="F209" t="str" cm="1">
        <f t="array" aca="1" ref="F209" ca="1">INDIRECT("Y"&amp;ROW(X94))&amp;""</f>
        <v/>
      </c>
      <c r="G209" t="str" cm="1">
        <f t="array" aca="1" ref="G209" ca="1">INDIRECT("Z"&amp;ROW(X94))&amp;""</f>
        <v/>
      </c>
      <c r="H209" t="str" cm="1">
        <f t="array" aca="1" ref="H209" ca="1">INDIRECT("AK"&amp;ROW(X94))&amp;""</f>
        <v/>
      </c>
      <c r="I209" t="str" cm="1">
        <f t="array" aca="1" ref="I209" ca="1">INDIRECT("AB"&amp;ROW(X94))&amp;""</f>
        <v/>
      </c>
      <c r="J209" t="str" cm="1">
        <f t="array" aca="1" ref="J209" ca="1">INDIRECT("AD"&amp;ROW(X94))&amp;""</f>
        <v/>
      </c>
      <c r="K209" t="str" cm="1">
        <f t="array" aca="1" ref="K209" ca="1">INDIRECT("AG"&amp;ROW(AG94))&amp;""</f>
        <v/>
      </c>
      <c r="L209" t="str" cm="1">
        <f t="array" aca="1" ref="L209" ca="1">INDIRECT("AH"&amp;ROW(AH94))&amp;""</f>
        <v/>
      </c>
    </row>
    <row r="210" spans="2:12" ht="24" customHeight="1" x14ac:dyDescent="0.15">
      <c r="B210" t="str">
        <f t="shared" ca="1" si="37"/>
        <v/>
      </c>
      <c r="C210" t="str">
        <f t="shared" si="38"/>
        <v/>
      </c>
      <c r="D210" t="str">
        <f t="shared" si="39"/>
        <v>一般</v>
      </c>
      <c r="E210" t="s">
        <v>64</v>
      </c>
      <c r="F210" t="str" cm="1">
        <f t="array" aca="1" ref="F210" ca="1">INDIRECT("Y"&amp;ROW(X95))&amp;""</f>
        <v/>
      </c>
      <c r="G210" t="str" cm="1">
        <f t="array" aca="1" ref="G210" ca="1">INDIRECT("Z"&amp;ROW(X95))&amp;""</f>
        <v/>
      </c>
      <c r="H210" t="str" cm="1">
        <f t="array" aca="1" ref="H210" ca="1">INDIRECT("AK"&amp;ROW(X95))&amp;""</f>
        <v/>
      </c>
      <c r="I210" t="str" cm="1">
        <f t="array" aca="1" ref="I210" ca="1">INDIRECT("AB"&amp;ROW(X95))&amp;""</f>
        <v/>
      </c>
      <c r="J210" t="str" cm="1">
        <f t="array" aca="1" ref="J210" ca="1">INDIRECT("AD"&amp;ROW(X95))&amp;""</f>
        <v/>
      </c>
      <c r="K210" t="str" cm="1">
        <f t="array" aca="1" ref="K210" ca="1">INDIRECT("AG"&amp;ROW(AG95))&amp;""</f>
        <v/>
      </c>
      <c r="L210" t="str" cm="1">
        <f t="array" aca="1" ref="L210" ca="1">INDIRECT("AH"&amp;ROW(AH95))&amp;""</f>
        <v/>
      </c>
    </row>
    <row r="211" spans="2:12" ht="24" customHeight="1" x14ac:dyDescent="0.15">
      <c r="B211" t="str">
        <f t="shared" ca="1" si="37"/>
        <v/>
      </c>
      <c r="C211" t="str">
        <f t="shared" si="38"/>
        <v/>
      </c>
      <c r="D211" t="str">
        <f t="shared" si="39"/>
        <v>一般</v>
      </c>
      <c r="E211" t="s">
        <v>64</v>
      </c>
      <c r="F211" t="str" cm="1">
        <f t="array" aca="1" ref="F211" ca="1">INDIRECT("Y"&amp;ROW(X96))&amp;""</f>
        <v/>
      </c>
      <c r="G211" t="str" cm="1">
        <f t="array" aca="1" ref="G211" ca="1">INDIRECT("Z"&amp;ROW(X96))&amp;""</f>
        <v/>
      </c>
      <c r="H211" t="str" cm="1">
        <f t="array" aca="1" ref="H211" ca="1">INDIRECT("AK"&amp;ROW(X96))&amp;""</f>
        <v/>
      </c>
      <c r="I211" t="str" cm="1">
        <f t="array" aca="1" ref="I211" ca="1">INDIRECT("AB"&amp;ROW(X96))&amp;""</f>
        <v/>
      </c>
      <c r="J211" t="str" cm="1">
        <f t="array" aca="1" ref="J211" ca="1">INDIRECT("AD"&amp;ROW(X96))&amp;""</f>
        <v/>
      </c>
      <c r="K211" t="str" cm="1">
        <f t="array" aca="1" ref="K211" ca="1">INDIRECT("AG"&amp;ROW(AG96))&amp;""</f>
        <v/>
      </c>
      <c r="L211" t="str" cm="1">
        <f t="array" aca="1" ref="L211" ca="1">INDIRECT("AH"&amp;ROW(AH96))&amp;""</f>
        <v/>
      </c>
    </row>
    <row r="212" spans="2:12" ht="24" customHeight="1" x14ac:dyDescent="0.15">
      <c r="B212" t="str">
        <f t="shared" ca="1" si="37"/>
        <v/>
      </c>
      <c r="C212" t="str">
        <f t="shared" si="38"/>
        <v/>
      </c>
      <c r="D212" t="str">
        <f t="shared" si="39"/>
        <v>一般</v>
      </c>
      <c r="E212" t="s">
        <v>64</v>
      </c>
      <c r="F212" t="str" cm="1">
        <f t="array" aca="1" ref="F212" ca="1">INDIRECT("Y"&amp;ROW(X97))&amp;""</f>
        <v/>
      </c>
      <c r="G212" t="str" cm="1">
        <f t="array" aca="1" ref="G212" ca="1">INDIRECT("Z"&amp;ROW(X97))&amp;""</f>
        <v/>
      </c>
      <c r="H212" t="str" cm="1">
        <f t="array" aca="1" ref="H212" ca="1">INDIRECT("AK"&amp;ROW(X97))&amp;""</f>
        <v/>
      </c>
      <c r="I212" t="str" cm="1">
        <f t="array" aca="1" ref="I212" ca="1">INDIRECT("AB"&amp;ROW(X97))&amp;""</f>
        <v/>
      </c>
      <c r="J212" t="str" cm="1">
        <f t="array" aca="1" ref="J212" ca="1">INDIRECT("AD"&amp;ROW(X97))&amp;""</f>
        <v/>
      </c>
      <c r="K212" t="str" cm="1">
        <f t="array" aca="1" ref="K212" ca="1">INDIRECT("AG"&amp;ROW(AG97))&amp;""</f>
        <v/>
      </c>
      <c r="L212" t="str" cm="1">
        <f t="array" aca="1" ref="L212" ca="1">INDIRECT("AH"&amp;ROW(AH97))&amp;""</f>
        <v/>
      </c>
    </row>
    <row r="213" spans="2:12" ht="24" customHeight="1" x14ac:dyDescent="0.15">
      <c r="B213" t="str">
        <f t="shared" ca="1" si="37"/>
        <v/>
      </c>
      <c r="C213" t="str">
        <f t="shared" si="38"/>
        <v/>
      </c>
      <c r="D213" t="str">
        <f t="shared" si="39"/>
        <v>一般</v>
      </c>
      <c r="E213" t="s">
        <v>64</v>
      </c>
      <c r="F213" t="str" cm="1">
        <f t="array" aca="1" ref="F213" ca="1">INDIRECT("Y"&amp;ROW(X98))&amp;""</f>
        <v/>
      </c>
      <c r="G213" t="str" cm="1">
        <f t="array" aca="1" ref="G213" ca="1">INDIRECT("Z"&amp;ROW(X98))&amp;""</f>
        <v/>
      </c>
      <c r="H213" t="str" cm="1">
        <f t="array" aca="1" ref="H213" ca="1">INDIRECT("AK"&amp;ROW(X98))&amp;""</f>
        <v/>
      </c>
      <c r="I213" t="str" cm="1">
        <f t="array" aca="1" ref="I213" ca="1">INDIRECT("AB"&amp;ROW(X98))&amp;""</f>
        <v/>
      </c>
      <c r="J213" t="str" cm="1">
        <f t="array" aca="1" ref="J213" ca="1">INDIRECT("AD"&amp;ROW(X98))&amp;""</f>
        <v/>
      </c>
      <c r="K213" t="str" cm="1">
        <f t="array" aca="1" ref="K213" ca="1">INDIRECT("AG"&amp;ROW(AG98))&amp;""</f>
        <v/>
      </c>
      <c r="L213" t="str" cm="1">
        <f t="array" aca="1" ref="L213" ca="1">INDIRECT("AH"&amp;ROW(AH98))&amp;""</f>
        <v/>
      </c>
    </row>
    <row r="214" spans="2:12" ht="24" customHeight="1" x14ac:dyDescent="0.15">
      <c r="B214" t="str">
        <f t="shared" ca="1" si="37"/>
        <v/>
      </c>
      <c r="C214" t="str">
        <f t="shared" si="38"/>
        <v/>
      </c>
      <c r="D214" t="str">
        <f t="shared" si="39"/>
        <v>一般</v>
      </c>
      <c r="E214" t="s">
        <v>64</v>
      </c>
      <c r="F214" t="str" cm="1">
        <f t="array" aca="1" ref="F214" ca="1">INDIRECT("Y"&amp;ROW(X99))&amp;""</f>
        <v/>
      </c>
      <c r="G214" t="str" cm="1">
        <f t="array" aca="1" ref="G214" ca="1">INDIRECT("Z"&amp;ROW(X99))&amp;""</f>
        <v/>
      </c>
      <c r="H214" t="str" cm="1">
        <f t="array" aca="1" ref="H214" ca="1">INDIRECT("AK"&amp;ROW(X99))&amp;""</f>
        <v/>
      </c>
      <c r="I214" t="str" cm="1">
        <f t="array" aca="1" ref="I214" ca="1">INDIRECT("AB"&amp;ROW(X99))&amp;""</f>
        <v/>
      </c>
      <c r="J214" t="str" cm="1">
        <f t="array" aca="1" ref="J214" ca="1">INDIRECT("AD"&amp;ROW(X99))&amp;""</f>
        <v/>
      </c>
      <c r="K214" t="str" cm="1">
        <f t="array" aca="1" ref="K214" ca="1">INDIRECT("AG"&amp;ROW(AG99))&amp;""</f>
        <v/>
      </c>
      <c r="L214" t="str" cm="1">
        <f t="array" aca="1" ref="L214" ca="1">INDIRECT("AH"&amp;ROW(AH99))&amp;""</f>
        <v/>
      </c>
    </row>
    <row r="215" spans="2:12" ht="24" customHeight="1" x14ac:dyDescent="0.15">
      <c r="B215" t="str">
        <f t="shared" ca="1" si="37"/>
        <v/>
      </c>
      <c r="C215" t="str">
        <f t="shared" si="38"/>
        <v/>
      </c>
      <c r="D215" t="str">
        <f t="shared" si="39"/>
        <v>一般</v>
      </c>
      <c r="E215" t="s">
        <v>64</v>
      </c>
      <c r="F215" t="str" cm="1">
        <f t="array" aca="1" ref="F215" ca="1">INDIRECT("Y"&amp;ROW(X100))&amp;""</f>
        <v/>
      </c>
      <c r="G215" t="str" cm="1">
        <f t="array" aca="1" ref="G215" ca="1">INDIRECT("Z"&amp;ROW(X100))&amp;""</f>
        <v/>
      </c>
      <c r="H215" t="str" cm="1">
        <f t="array" aca="1" ref="H215" ca="1">INDIRECT("AK"&amp;ROW(X100))&amp;""</f>
        <v/>
      </c>
      <c r="I215" t="str" cm="1">
        <f t="array" aca="1" ref="I215" ca="1">INDIRECT("AB"&amp;ROW(X100))&amp;""</f>
        <v/>
      </c>
      <c r="J215" t="str" cm="1">
        <f t="array" aca="1" ref="J215" ca="1">INDIRECT("AD"&amp;ROW(X100))&amp;""</f>
        <v/>
      </c>
      <c r="K215" t="str" cm="1">
        <f t="array" aca="1" ref="K215" ca="1">INDIRECT("AG"&amp;ROW(AG100))&amp;""</f>
        <v/>
      </c>
      <c r="L215" t="str" cm="1">
        <f t="array" aca="1" ref="L215" ca="1">INDIRECT("AH"&amp;ROW(AH100))&amp;""</f>
        <v/>
      </c>
    </row>
    <row r="216" spans="2:12" ht="24" customHeight="1" x14ac:dyDescent="0.15">
      <c r="B216" t="str">
        <f t="shared" ca="1" si="37"/>
        <v/>
      </c>
      <c r="C216" t="str">
        <f t="shared" si="38"/>
        <v/>
      </c>
      <c r="D216" t="str">
        <f t="shared" si="39"/>
        <v>一般</v>
      </c>
      <c r="E216" t="s">
        <v>64</v>
      </c>
      <c r="F216" t="str" cm="1">
        <f t="array" aca="1" ref="F216" ca="1">INDIRECT("Y"&amp;ROW(X101))&amp;""</f>
        <v/>
      </c>
      <c r="G216" t="str" cm="1">
        <f t="array" aca="1" ref="G216" ca="1">INDIRECT("Z"&amp;ROW(X101))&amp;""</f>
        <v/>
      </c>
      <c r="H216" t="str" cm="1">
        <f t="array" aca="1" ref="H216" ca="1">INDIRECT("AK"&amp;ROW(X101))&amp;""</f>
        <v/>
      </c>
      <c r="I216" t="str" cm="1">
        <f t="array" aca="1" ref="I216" ca="1">INDIRECT("AB"&amp;ROW(X101))&amp;""</f>
        <v/>
      </c>
      <c r="J216" t="str" cm="1">
        <f t="array" aca="1" ref="J216" ca="1">INDIRECT("AD"&amp;ROW(X101))&amp;""</f>
        <v/>
      </c>
      <c r="K216" t="str" cm="1">
        <f t="array" aca="1" ref="K216" ca="1">INDIRECT("AG"&amp;ROW(AG101))&amp;""</f>
        <v/>
      </c>
      <c r="L216" t="str" cm="1">
        <f t="array" aca="1" ref="L216" ca="1">INDIRECT("AH"&amp;ROW(AH101))&amp;""</f>
        <v/>
      </c>
    </row>
    <row r="217" spans="2:12" ht="24" customHeight="1" x14ac:dyDescent="0.15">
      <c r="B217" t="str">
        <f t="shared" ca="1" si="37"/>
        <v/>
      </c>
      <c r="C217" t="str">
        <f t="shared" si="38"/>
        <v/>
      </c>
      <c r="D217" t="str">
        <f t="shared" si="39"/>
        <v>一般</v>
      </c>
      <c r="E217" t="s">
        <v>64</v>
      </c>
      <c r="F217" t="str" cm="1">
        <f t="array" aca="1" ref="F217" ca="1">INDIRECT("Y"&amp;ROW(X102))&amp;""</f>
        <v/>
      </c>
      <c r="G217" t="str" cm="1">
        <f t="array" aca="1" ref="G217" ca="1">INDIRECT("Z"&amp;ROW(X102))&amp;""</f>
        <v/>
      </c>
      <c r="H217" t="str" cm="1">
        <f t="array" aca="1" ref="H217" ca="1">INDIRECT("AK"&amp;ROW(X102))&amp;""</f>
        <v/>
      </c>
      <c r="I217" t="str" cm="1">
        <f t="array" aca="1" ref="I217" ca="1">INDIRECT("AB"&amp;ROW(X102))&amp;""</f>
        <v/>
      </c>
      <c r="J217" t="str" cm="1">
        <f t="array" aca="1" ref="J217" ca="1">INDIRECT("AD"&amp;ROW(X102))&amp;""</f>
        <v/>
      </c>
      <c r="K217" t="str" cm="1">
        <f t="array" aca="1" ref="K217" ca="1">INDIRECT("AG"&amp;ROW(AG102))&amp;""</f>
        <v/>
      </c>
      <c r="L217" t="str" cm="1">
        <f t="array" aca="1" ref="L217" ca="1">INDIRECT("AH"&amp;ROW(AH102))&amp;""</f>
        <v/>
      </c>
    </row>
    <row r="218" spans="2:12" ht="24" customHeight="1" x14ac:dyDescent="0.15">
      <c r="B218" t="str">
        <f t="shared" ca="1" si="37"/>
        <v/>
      </c>
      <c r="C218" t="str">
        <f t="shared" si="38"/>
        <v/>
      </c>
      <c r="D218" t="str">
        <f t="shared" si="39"/>
        <v>一般</v>
      </c>
      <c r="E218" t="s">
        <v>64</v>
      </c>
      <c r="F218" t="str" cm="1">
        <f t="array" aca="1" ref="F218" ca="1">INDIRECT("Y"&amp;ROW(X103))&amp;""</f>
        <v/>
      </c>
      <c r="G218" t="str" cm="1">
        <f t="array" aca="1" ref="G218" ca="1">INDIRECT("Z"&amp;ROW(X103))&amp;""</f>
        <v/>
      </c>
      <c r="H218" t="str" cm="1">
        <f t="array" aca="1" ref="H218" ca="1">INDIRECT("AK"&amp;ROW(X103))&amp;""</f>
        <v/>
      </c>
      <c r="I218" t="str" cm="1">
        <f t="array" aca="1" ref="I218" ca="1">INDIRECT("AB"&amp;ROW(X103))&amp;""</f>
        <v/>
      </c>
      <c r="J218" t="str" cm="1">
        <f t="array" aca="1" ref="J218" ca="1">INDIRECT("AD"&amp;ROW(X103))&amp;""</f>
        <v/>
      </c>
      <c r="K218" t="str" cm="1">
        <f t="array" aca="1" ref="K218" ca="1">INDIRECT("AG"&amp;ROW(AG103))&amp;""</f>
        <v/>
      </c>
      <c r="L218" t="str" cm="1">
        <f t="array" aca="1" ref="L218" ca="1">INDIRECT("AH"&amp;ROW(AH103))&amp;""</f>
        <v/>
      </c>
    </row>
    <row r="219" spans="2:12" ht="24" customHeight="1" x14ac:dyDescent="0.15">
      <c r="B219" t="str">
        <f t="shared" ca="1" si="37"/>
        <v/>
      </c>
      <c r="C219" t="str">
        <f t="shared" si="38"/>
        <v/>
      </c>
      <c r="D219" t="str">
        <f t="shared" si="39"/>
        <v>一般</v>
      </c>
      <c r="E219" t="s">
        <v>64</v>
      </c>
      <c r="F219" t="str" cm="1">
        <f t="array" aca="1" ref="F219" ca="1">INDIRECT("Y"&amp;ROW(X104))&amp;""</f>
        <v/>
      </c>
      <c r="G219" t="str" cm="1">
        <f t="array" aca="1" ref="G219" ca="1">INDIRECT("Z"&amp;ROW(X104))&amp;""</f>
        <v/>
      </c>
      <c r="H219" t="str" cm="1">
        <f t="array" aca="1" ref="H219" ca="1">INDIRECT("AK"&amp;ROW(X104))&amp;""</f>
        <v/>
      </c>
      <c r="I219" t="str" cm="1">
        <f t="array" aca="1" ref="I219" ca="1">INDIRECT("AB"&amp;ROW(X104))&amp;""</f>
        <v/>
      </c>
      <c r="J219" t="str" cm="1">
        <f t="array" aca="1" ref="J219" ca="1">INDIRECT("AD"&amp;ROW(X104))&amp;""</f>
        <v/>
      </c>
      <c r="K219" t="str" cm="1">
        <f t="array" aca="1" ref="K219" ca="1">INDIRECT("AG"&amp;ROW(AG104))&amp;""</f>
        <v/>
      </c>
      <c r="L219" t="str" cm="1">
        <f t="array" aca="1" ref="L219" ca="1">INDIRECT("AH"&amp;ROW(AH104))&amp;""</f>
        <v/>
      </c>
    </row>
    <row r="220" spans="2:12" ht="24" customHeight="1" x14ac:dyDescent="0.15">
      <c r="B220" t="str">
        <f t="shared" ca="1" si="37"/>
        <v/>
      </c>
      <c r="C220" t="str">
        <f t="shared" si="38"/>
        <v/>
      </c>
      <c r="D220" t="str">
        <f t="shared" si="39"/>
        <v>一般</v>
      </c>
      <c r="E220" t="s">
        <v>64</v>
      </c>
      <c r="F220" t="str" cm="1">
        <f t="array" aca="1" ref="F220" ca="1">INDIRECT("Y"&amp;ROW(X105))&amp;""</f>
        <v/>
      </c>
      <c r="G220" t="str" cm="1">
        <f t="array" aca="1" ref="G220" ca="1">INDIRECT("Z"&amp;ROW(X105))&amp;""</f>
        <v/>
      </c>
      <c r="H220" t="str" cm="1">
        <f t="array" aca="1" ref="H220" ca="1">INDIRECT("AK"&amp;ROW(X105))&amp;""</f>
        <v/>
      </c>
      <c r="I220" t="str" cm="1">
        <f t="array" aca="1" ref="I220" ca="1">INDIRECT("AB"&amp;ROW(X105))&amp;""</f>
        <v/>
      </c>
      <c r="J220" t="str" cm="1">
        <f t="array" aca="1" ref="J220" ca="1">INDIRECT("AD"&amp;ROW(X105))&amp;""</f>
        <v/>
      </c>
      <c r="K220" t="str" cm="1">
        <f t="array" aca="1" ref="K220" ca="1">INDIRECT("AG"&amp;ROW(AG105))&amp;""</f>
        <v/>
      </c>
      <c r="L220" t="str" cm="1">
        <f t="array" aca="1" ref="L220" ca="1">INDIRECT("AH"&amp;ROW(AH105))&amp;""</f>
        <v/>
      </c>
    </row>
    <row r="221" spans="2:12" ht="24" customHeight="1" x14ac:dyDescent="0.15">
      <c r="B221" t="str">
        <f t="shared" ca="1" si="37"/>
        <v/>
      </c>
      <c r="C221" t="str">
        <f t="shared" si="38"/>
        <v/>
      </c>
      <c r="D221" t="str">
        <f t="shared" si="39"/>
        <v>一般</v>
      </c>
      <c r="E221" t="s">
        <v>64</v>
      </c>
      <c r="F221" t="str" cm="1">
        <f t="array" aca="1" ref="F221" ca="1">INDIRECT("Y"&amp;ROW(X106))&amp;""</f>
        <v/>
      </c>
      <c r="G221" t="str" cm="1">
        <f t="array" aca="1" ref="G221" ca="1">INDIRECT("Z"&amp;ROW(X106))&amp;""</f>
        <v/>
      </c>
      <c r="H221" t="str" cm="1">
        <f t="array" aca="1" ref="H221" ca="1">INDIRECT("AK"&amp;ROW(X106))&amp;""</f>
        <v/>
      </c>
      <c r="I221" t="str" cm="1">
        <f t="array" aca="1" ref="I221" ca="1">INDIRECT("AB"&amp;ROW(X106))&amp;""</f>
        <v/>
      </c>
      <c r="J221" t="str" cm="1">
        <f t="array" aca="1" ref="J221" ca="1">INDIRECT("AD"&amp;ROW(X106))&amp;""</f>
        <v/>
      </c>
      <c r="K221" t="str" cm="1">
        <f t="array" aca="1" ref="K221" ca="1">INDIRECT("AG"&amp;ROW(AG106))&amp;""</f>
        <v/>
      </c>
      <c r="L221" t="str" cm="1">
        <f t="array" aca="1" ref="L221" ca="1">INDIRECT("AH"&amp;ROW(AH106))&amp;""</f>
        <v/>
      </c>
    </row>
    <row r="222" spans="2:12" ht="24" customHeight="1" x14ac:dyDescent="0.15">
      <c r="B222" t="str">
        <f t="shared" ca="1" si="37"/>
        <v/>
      </c>
      <c r="C222" t="str">
        <f t="shared" si="38"/>
        <v/>
      </c>
      <c r="D222" t="str">
        <f t="shared" si="39"/>
        <v>一般</v>
      </c>
      <c r="E222" t="s">
        <v>64</v>
      </c>
      <c r="F222" t="str" cm="1">
        <f t="array" aca="1" ref="F222" ca="1">INDIRECT("Y"&amp;ROW(X107))&amp;""</f>
        <v/>
      </c>
      <c r="G222" t="str" cm="1">
        <f t="array" aca="1" ref="G222" ca="1">INDIRECT("Z"&amp;ROW(X107))&amp;""</f>
        <v/>
      </c>
      <c r="H222" t="str" cm="1">
        <f t="array" aca="1" ref="H222" ca="1">INDIRECT("AK"&amp;ROW(X107))&amp;""</f>
        <v/>
      </c>
      <c r="I222" t="str" cm="1">
        <f t="array" aca="1" ref="I222" ca="1">INDIRECT("AB"&amp;ROW(X107))&amp;""</f>
        <v/>
      </c>
      <c r="J222" t="str" cm="1">
        <f t="array" aca="1" ref="J222" ca="1">INDIRECT("AD"&amp;ROW(X107))&amp;""</f>
        <v/>
      </c>
      <c r="K222" t="str" cm="1">
        <f t="array" aca="1" ref="K222" ca="1">INDIRECT("AG"&amp;ROW(AG107))&amp;""</f>
        <v/>
      </c>
      <c r="L222" t="str" cm="1">
        <f t="array" aca="1" ref="L222" ca="1">INDIRECT("AH"&amp;ROW(AH107))&amp;""</f>
        <v/>
      </c>
    </row>
    <row r="223" spans="2:12" ht="24" customHeight="1" x14ac:dyDescent="0.15">
      <c r="B223" t="str">
        <f t="shared" ca="1" si="37"/>
        <v/>
      </c>
      <c r="C223" t="str">
        <f t="shared" si="38"/>
        <v/>
      </c>
      <c r="D223" t="str">
        <f t="shared" si="39"/>
        <v>一般</v>
      </c>
      <c r="E223" t="s">
        <v>64</v>
      </c>
      <c r="F223" t="str" cm="1">
        <f t="array" aca="1" ref="F223" ca="1">INDIRECT("Y"&amp;ROW(X108))&amp;""</f>
        <v/>
      </c>
      <c r="G223" t="str" cm="1">
        <f t="array" aca="1" ref="G223" ca="1">INDIRECT("Z"&amp;ROW(X108))&amp;""</f>
        <v/>
      </c>
      <c r="H223" t="str" cm="1">
        <f t="array" aca="1" ref="H223" ca="1">INDIRECT("AK"&amp;ROW(X108))&amp;""</f>
        <v/>
      </c>
      <c r="I223" t="str" cm="1">
        <f t="array" aca="1" ref="I223" ca="1">INDIRECT("AB"&amp;ROW(X108))&amp;""</f>
        <v/>
      </c>
      <c r="J223" t="str" cm="1">
        <f t="array" aca="1" ref="J223" ca="1">INDIRECT("AD"&amp;ROW(X108))&amp;""</f>
        <v/>
      </c>
      <c r="K223" t="str" cm="1">
        <f t="array" aca="1" ref="K223" ca="1">INDIRECT("AG"&amp;ROW(AG108))&amp;""</f>
        <v/>
      </c>
      <c r="L223" t="str" cm="1">
        <f t="array" aca="1" ref="L223" ca="1">INDIRECT("AH"&amp;ROW(AH108))&amp;""</f>
        <v/>
      </c>
    </row>
    <row r="224" spans="2:12" ht="24" customHeight="1" x14ac:dyDescent="0.15">
      <c r="B224" t="str">
        <f t="shared" ca="1" si="37"/>
        <v/>
      </c>
      <c r="C224" t="str">
        <f t="shared" si="38"/>
        <v/>
      </c>
      <c r="D224" t="str">
        <f t="shared" si="39"/>
        <v>一般</v>
      </c>
      <c r="E224" t="s">
        <v>64</v>
      </c>
      <c r="F224" t="str" cm="1">
        <f t="array" aca="1" ref="F224" ca="1">INDIRECT("Y"&amp;ROW(X109))&amp;""</f>
        <v/>
      </c>
      <c r="G224" t="str" cm="1">
        <f t="array" aca="1" ref="G224" ca="1">INDIRECT("Z"&amp;ROW(X109))&amp;""</f>
        <v/>
      </c>
      <c r="H224" t="str" cm="1">
        <f t="array" aca="1" ref="H224" ca="1">INDIRECT("AK"&amp;ROW(X109))&amp;""</f>
        <v/>
      </c>
      <c r="I224" t="str" cm="1">
        <f t="array" aca="1" ref="I224" ca="1">INDIRECT("AB"&amp;ROW(X109))&amp;""</f>
        <v/>
      </c>
      <c r="J224" t="str" cm="1">
        <f t="array" aca="1" ref="J224" ca="1">INDIRECT("AD"&amp;ROW(X109))&amp;""</f>
        <v/>
      </c>
      <c r="K224" t="str" cm="1">
        <f t="array" aca="1" ref="K224" ca="1">INDIRECT("AG"&amp;ROW(AG109))&amp;""</f>
        <v/>
      </c>
      <c r="L224" t="str" cm="1">
        <f t="array" aca="1" ref="L224" ca="1">INDIRECT("AH"&amp;ROW(AH109))&amp;""</f>
        <v/>
      </c>
    </row>
    <row r="225" spans="2:12" ht="24" customHeight="1" x14ac:dyDescent="0.15">
      <c r="B225" t="str">
        <f t="shared" ca="1" si="37"/>
        <v/>
      </c>
      <c r="C225" t="str">
        <f t="shared" si="38"/>
        <v/>
      </c>
      <c r="D225" t="str">
        <f t="shared" si="39"/>
        <v>一般</v>
      </c>
      <c r="E225" t="s">
        <v>64</v>
      </c>
      <c r="F225" t="str" cm="1">
        <f t="array" aca="1" ref="F225" ca="1">INDIRECT("Y"&amp;ROW(X110))&amp;""</f>
        <v/>
      </c>
      <c r="G225" t="str" cm="1">
        <f t="array" aca="1" ref="G225" ca="1">INDIRECT("Z"&amp;ROW(X110))&amp;""</f>
        <v/>
      </c>
      <c r="H225" t="str" cm="1">
        <f t="array" aca="1" ref="H225" ca="1">INDIRECT("AK"&amp;ROW(X110))&amp;""</f>
        <v/>
      </c>
      <c r="I225" t="str" cm="1">
        <f t="array" aca="1" ref="I225" ca="1">INDIRECT("AB"&amp;ROW(X110))&amp;""</f>
        <v/>
      </c>
      <c r="J225" t="str" cm="1">
        <f t="array" aca="1" ref="J225" ca="1">INDIRECT("AD"&amp;ROW(X110))&amp;""</f>
        <v/>
      </c>
      <c r="K225" t="str" cm="1">
        <f t="array" aca="1" ref="K225" ca="1">INDIRECT("AG"&amp;ROW(AG110))&amp;""</f>
        <v/>
      </c>
      <c r="L225" t="str" cm="1">
        <f t="array" aca="1" ref="L225" ca="1">INDIRECT("AH"&amp;ROW(AH110))&amp;""</f>
        <v/>
      </c>
    </row>
    <row r="226" spans="2:12" ht="24" customHeight="1" x14ac:dyDescent="0.15">
      <c r="B226" t="str">
        <f t="shared" ca="1" si="37"/>
        <v/>
      </c>
      <c r="C226" t="str">
        <f t="shared" si="38"/>
        <v/>
      </c>
      <c r="D226" t="str">
        <f t="shared" si="39"/>
        <v>一般</v>
      </c>
      <c r="E226" t="s">
        <v>64</v>
      </c>
      <c r="F226" t="str" cm="1">
        <f t="array" aca="1" ref="F226" ca="1">INDIRECT("Y"&amp;ROW(X66))&amp;""</f>
        <v/>
      </c>
      <c r="G226" t="str" cm="1">
        <f t="array" aca="1" ref="G226" ca="1">INDIRECT("Z"&amp;ROW(X66))&amp;""</f>
        <v/>
      </c>
      <c r="H226" t="str" cm="1">
        <f t="array" aca="1" ref="H226" ca="1">INDIRECT("AK"&amp;ROW(X66))&amp;""</f>
        <v/>
      </c>
      <c r="I226" t="str" cm="1">
        <f t="array" aca="1" ref="I226" ca="1">INDIRECT("AB"&amp;ROW(X66))&amp;""</f>
        <v/>
      </c>
      <c r="J226" t="str" cm="1">
        <f t="array" aca="1" ref="J226" ca="1">INDIRECT("AD"&amp;ROW(X66))&amp;""</f>
        <v/>
      </c>
      <c r="K226" t="str" cm="1">
        <f t="array" aca="1" ref="K226" ca="1">INDIRECT("AI"&amp;ROW(AI66))&amp;""</f>
        <v/>
      </c>
      <c r="L226" t="str" cm="1">
        <f t="array" aca="1" ref="L226" ca="1">INDIRECT("AJ"&amp;ROW(AJ66))&amp;""</f>
        <v/>
      </c>
    </row>
    <row r="227" spans="2:12" ht="24" customHeight="1" x14ac:dyDescent="0.15">
      <c r="B227" t="str">
        <f t="shared" ca="1" si="37"/>
        <v/>
      </c>
      <c r="C227" t="str">
        <f t="shared" si="38"/>
        <v/>
      </c>
      <c r="D227" t="str">
        <f t="shared" si="39"/>
        <v>一般</v>
      </c>
      <c r="E227" t="s">
        <v>64</v>
      </c>
      <c r="F227" t="str" cm="1">
        <f t="array" aca="1" ref="F227" ca="1">INDIRECT("Y"&amp;ROW(X67))&amp;""</f>
        <v/>
      </c>
      <c r="G227" t="str" cm="1">
        <f t="array" aca="1" ref="G227" ca="1">INDIRECT("Z"&amp;ROW(X67))&amp;""</f>
        <v/>
      </c>
      <c r="H227" t="str" cm="1">
        <f t="array" aca="1" ref="H227" ca="1">INDIRECT("AK"&amp;ROW(X67))&amp;""</f>
        <v/>
      </c>
      <c r="I227" t="str" cm="1">
        <f t="array" aca="1" ref="I227" ca="1">INDIRECT("AB"&amp;ROW(X67))&amp;""</f>
        <v/>
      </c>
      <c r="J227" t="str" cm="1">
        <f t="array" aca="1" ref="J227" ca="1">INDIRECT("AD"&amp;ROW(X67))&amp;""</f>
        <v/>
      </c>
      <c r="K227" t="str" cm="1">
        <f t="array" aca="1" ref="K227" ca="1">INDIRECT("AI"&amp;ROW(AI67))&amp;""</f>
        <v/>
      </c>
      <c r="L227" t="str" cm="1">
        <f t="array" aca="1" ref="L227" ca="1">INDIRECT("AJ"&amp;ROW(AJ67))&amp;""</f>
        <v/>
      </c>
    </row>
    <row r="228" spans="2:12" ht="24" customHeight="1" x14ac:dyDescent="0.15">
      <c r="B228" t="str">
        <f t="shared" ca="1" si="37"/>
        <v/>
      </c>
      <c r="C228" t="str">
        <f t="shared" si="38"/>
        <v/>
      </c>
      <c r="D228" t="str">
        <f t="shared" si="39"/>
        <v>一般</v>
      </c>
      <c r="E228" t="s">
        <v>64</v>
      </c>
      <c r="F228" t="str" cm="1">
        <f t="array" aca="1" ref="F228" ca="1">INDIRECT("Y"&amp;ROW(X68))&amp;""</f>
        <v/>
      </c>
      <c r="G228" t="str" cm="1">
        <f t="array" aca="1" ref="G228" ca="1">INDIRECT("Z"&amp;ROW(X68))&amp;""</f>
        <v/>
      </c>
      <c r="H228" t="str" cm="1">
        <f t="array" aca="1" ref="H228" ca="1">INDIRECT("AK"&amp;ROW(X68))&amp;""</f>
        <v/>
      </c>
      <c r="I228" t="str" cm="1">
        <f t="array" aca="1" ref="I228" ca="1">INDIRECT("AB"&amp;ROW(X68))&amp;""</f>
        <v/>
      </c>
      <c r="J228" t="str" cm="1">
        <f t="array" aca="1" ref="J228" ca="1">INDIRECT("AD"&amp;ROW(X68))&amp;""</f>
        <v/>
      </c>
      <c r="K228" t="str" cm="1">
        <f t="array" aca="1" ref="K228" ca="1">INDIRECT("AI"&amp;ROW(AI68))&amp;""</f>
        <v/>
      </c>
      <c r="L228" t="str" cm="1">
        <f t="array" aca="1" ref="L228" ca="1">INDIRECT("AJ"&amp;ROW(AJ68))&amp;""</f>
        <v/>
      </c>
    </row>
    <row r="229" spans="2:12" ht="24" customHeight="1" x14ac:dyDescent="0.15">
      <c r="B229" t="str">
        <f t="shared" ca="1" si="37"/>
        <v/>
      </c>
      <c r="C229" t="str">
        <f t="shared" si="38"/>
        <v/>
      </c>
      <c r="D229" t="str">
        <f t="shared" si="39"/>
        <v>一般</v>
      </c>
      <c r="E229" t="s">
        <v>64</v>
      </c>
      <c r="F229" t="str" cm="1">
        <f t="array" aca="1" ref="F229" ca="1">INDIRECT("Y"&amp;ROW(X69))&amp;""</f>
        <v/>
      </c>
      <c r="G229" t="str" cm="1">
        <f t="array" aca="1" ref="G229" ca="1">INDIRECT("Z"&amp;ROW(X69))&amp;""</f>
        <v/>
      </c>
      <c r="H229" t="str" cm="1">
        <f t="array" aca="1" ref="H229" ca="1">INDIRECT("AK"&amp;ROW(X69))&amp;""</f>
        <v/>
      </c>
      <c r="I229" t="str" cm="1">
        <f t="array" aca="1" ref="I229" ca="1">INDIRECT("AB"&amp;ROW(X69))&amp;""</f>
        <v/>
      </c>
      <c r="J229" t="str" cm="1">
        <f t="array" aca="1" ref="J229" ca="1">INDIRECT("AD"&amp;ROW(X69))&amp;""</f>
        <v/>
      </c>
      <c r="K229" t="str" cm="1">
        <f t="array" aca="1" ref="K229" ca="1">INDIRECT("AI"&amp;ROW(AI69))&amp;""</f>
        <v/>
      </c>
      <c r="L229" t="str" cm="1">
        <f t="array" aca="1" ref="L229" ca="1">INDIRECT("AJ"&amp;ROW(AJ69))&amp;""</f>
        <v/>
      </c>
    </row>
    <row r="230" spans="2:12" ht="24" customHeight="1" x14ac:dyDescent="0.15">
      <c r="B230" t="str">
        <f t="shared" ca="1" si="37"/>
        <v/>
      </c>
      <c r="C230" t="str">
        <f t="shared" si="38"/>
        <v/>
      </c>
      <c r="D230" t="str">
        <f t="shared" si="39"/>
        <v>一般</v>
      </c>
      <c r="E230" t="s">
        <v>64</v>
      </c>
      <c r="F230" t="str" cm="1">
        <f t="array" aca="1" ref="F230" ca="1">INDIRECT("Y"&amp;ROW(X70))&amp;""</f>
        <v/>
      </c>
      <c r="G230" t="str" cm="1">
        <f t="array" aca="1" ref="G230" ca="1">INDIRECT("Z"&amp;ROW(X70))&amp;""</f>
        <v/>
      </c>
      <c r="H230" t="str" cm="1">
        <f t="array" aca="1" ref="H230" ca="1">INDIRECT("AK"&amp;ROW(X70))&amp;""</f>
        <v/>
      </c>
      <c r="I230" t="str" cm="1">
        <f t="array" aca="1" ref="I230" ca="1">INDIRECT("AB"&amp;ROW(X70))&amp;""</f>
        <v/>
      </c>
      <c r="J230" t="str" cm="1">
        <f t="array" aca="1" ref="J230" ca="1">INDIRECT("AD"&amp;ROW(X70))&amp;""</f>
        <v/>
      </c>
      <c r="K230" t="str" cm="1">
        <f t="array" aca="1" ref="K230" ca="1">INDIRECT("AI"&amp;ROW(AI70))&amp;""</f>
        <v/>
      </c>
      <c r="L230" t="str" cm="1">
        <f t="array" aca="1" ref="L230" ca="1">INDIRECT("AJ"&amp;ROW(AJ70))&amp;""</f>
        <v/>
      </c>
    </row>
    <row r="231" spans="2:12" ht="24" customHeight="1" x14ac:dyDescent="0.15">
      <c r="B231" t="str">
        <f t="shared" ca="1" si="37"/>
        <v/>
      </c>
      <c r="C231" t="str">
        <f t="shared" si="38"/>
        <v/>
      </c>
      <c r="D231" t="str">
        <f t="shared" si="39"/>
        <v>一般</v>
      </c>
      <c r="E231" t="s">
        <v>64</v>
      </c>
      <c r="F231" t="str" cm="1">
        <f t="array" aca="1" ref="F231" ca="1">INDIRECT("Y"&amp;ROW(X71))&amp;""</f>
        <v/>
      </c>
      <c r="G231" t="str" cm="1">
        <f t="array" aca="1" ref="G231" ca="1">INDIRECT("Z"&amp;ROW(X71))&amp;""</f>
        <v/>
      </c>
      <c r="H231" t="str" cm="1">
        <f t="array" aca="1" ref="H231" ca="1">INDIRECT("AK"&amp;ROW(X71))&amp;""</f>
        <v/>
      </c>
      <c r="I231" t="str" cm="1">
        <f t="array" aca="1" ref="I231" ca="1">INDIRECT("AB"&amp;ROW(X71))&amp;""</f>
        <v/>
      </c>
      <c r="J231" t="str" cm="1">
        <f t="array" aca="1" ref="J231" ca="1">INDIRECT("AD"&amp;ROW(X71))&amp;""</f>
        <v/>
      </c>
      <c r="K231" t="str" cm="1">
        <f t="array" aca="1" ref="K231" ca="1">INDIRECT("AI"&amp;ROW(AI71))&amp;""</f>
        <v/>
      </c>
      <c r="L231" t="str" cm="1">
        <f t="array" aca="1" ref="L231" ca="1">INDIRECT("AJ"&amp;ROW(AJ71))&amp;""</f>
        <v/>
      </c>
    </row>
    <row r="232" spans="2:12" ht="24" customHeight="1" x14ac:dyDescent="0.15">
      <c r="B232" t="str">
        <f t="shared" ca="1" si="37"/>
        <v/>
      </c>
      <c r="C232" t="str">
        <f t="shared" si="38"/>
        <v/>
      </c>
      <c r="D232" t="str">
        <f t="shared" si="39"/>
        <v>一般</v>
      </c>
      <c r="E232" t="s">
        <v>64</v>
      </c>
      <c r="F232" t="str" cm="1">
        <f t="array" aca="1" ref="F232" ca="1">INDIRECT("Y"&amp;ROW(X72))&amp;""</f>
        <v/>
      </c>
      <c r="G232" t="str" cm="1">
        <f t="array" aca="1" ref="G232" ca="1">INDIRECT("Z"&amp;ROW(X72))&amp;""</f>
        <v/>
      </c>
      <c r="H232" t="str" cm="1">
        <f t="array" aca="1" ref="H232" ca="1">INDIRECT("AK"&amp;ROW(X72))&amp;""</f>
        <v/>
      </c>
      <c r="I232" t="str" cm="1">
        <f t="array" aca="1" ref="I232" ca="1">INDIRECT("AB"&amp;ROW(X72))&amp;""</f>
        <v/>
      </c>
      <c r="J232" t="str" cm="1">
        <f t="array" aca="1" ref="J232" ca="1">INDIRECT("AD"&amp;ROW(X72))&amp;""</f>
        <v/>
      </c>
      <c r="K232" t="str" cm="1">
        <f t="array" aca="1" ref="K232" ca="1">INDIRECT("AI"&amp;ROW(AI72))&amp;""</f>
        <v/>
      </c>
      <c r="L232" t="str" cm="1">
        <f t="array" aca="1" ref="L232" ca="1">INDIRECT("AJ"&amp;ROW(AJ72))&amp;""</f>
        <v/>
      </c>
    </row>
    <row r="233" spans="2:12" ht="24" customHeight="1" x14ac:dyDescent="0.15">
      <c r="B233" t="str">
        <f t="shared" ca="1" si="37"/>
        <v/>
      </c>
      <c r="C233" t="str">
        <f t="shared" si="38"/>
        <v/>
      </c>
      <c r="D233" t="str">
        <f t="shared" si="39"/>
        <v>一般</v>
      </c>
      <c r="E233" t="s">
        <v>64</v>
      </c>
      <c r="F233" t="str" cm="1">
        <f t="array" aca="1" ref="F233" ca="1">INDIRECT("Y"&amp;ROW(X73))&amp;""</f>
        <v/>
      </c>
      <c r="G233" t="str" cm="1">
        <f t="array" aca="1" ref="G233" ca="1">INDIRECT("Z"&amp;ROW(X73))&amp;""</f>
        <v/>
      </c>
      <c r="H233" t="str" cm="1">
        <f t="array" aca="1" ref="H233" ca="1">INDIRECT("AK"&amp;ROW(X73))&amp;""</f>
        <v/>
      </c>
      <c r="I233" t="str" cm="1">
        <f t="array" aca="1" ref="I233" ca="1">INDIRECT("AB"&amp;ROW(X73))&amp;""</f>
        <v/>
      </c>
      <c r="J233" t="str" cm="1">
        <f t="array" aca="1" ref="J233" ca="1">INDIRECT("AD"&amp;ROW(X73))&amp;""</f>
        <v/>
      </c>
      <c r="K233" t="str" cm="1">
        <f t="array" aca="1" ref="K233" ca="1">INDIRECT("AI"&amp;ROW(AI73))&amp;""</f>
        <v/>
      </c>
      <c r="L233" t="str" cm="1">
        <f t="array" aca="1" ref="L233" ca="1">INDIRECT("AJ"&amp;ROW(AJ73))&amp;""</f>
        <v/>
      </c>
    </row>
    <row r="234" spans="2:12" ht="24" customHeight="1" x14ac:dyDescent="0.15">
      <c r="B234" t="str">
        <f t="shared" ca="1" si="37"/>
        <v/>
      </c>
      <c r="C234" t="str">
        <f t="shared" si="38"/>
        <v/>
      </c>
      <c r="D234" t="str">
        <f t="shared" si="39"/>
        <v>一般</v>
      </c>
      <c r="E234" t="s">
        <v>64</v>
      </c>
      <c r="F234" t="str" cm="1">
        <f t="array" aca="1" ref="F234" ca="1">INDIRECT("Y"&amp;ROW(X74))&amp;""</f>
        <v/>
      </c>
      <c r="G234" t="str" cm="1">
        <f t="array" aca="1" ref="G234" ca="1">INDIRECT("Z"&amp;ROW(X74))&amp;""</f>
        <v/>
      </c>
      <c r="H234" t="str" cm="1">
        <f t="array" aca="1" ref="H234" ca="1">INDIRECT("AK"&amp;ROW(X74))&amp;""</f>
        <v/>
      </c>
      <c r="I234" t="str" cm="1">
        <f t="array" aca="1" ref="I234" ca="1">INDIRECT("AB"&amp;ROW(X74))&amp;""</f>
        <v/>
      </c>
      <c r="J234" t="str" cm="1">
        <f t="array" aca="1" ref="J234" ca="1">INDIRECT("AD"&amp;ROW(X74))&amp;""</f>
        <v/>
      </c>
      <c r="K234" t="str" cm="1">
        <f t="array" aca="1" ref="K234" ca="1">INDIRECT("AI"&amp;ROW(AI74))&amp;""</f>
        <v/>
      </c>
      <c r="L234" t="str" cm="1">
        <f t="array" aca="1" ref="L234" ca="1">INDIRECT("AJ"&amp;ROW(AJ74))&amp;""</f>
        <v/>
      </c>
    </row>
    <row r="235" spans="2:12" ht="24" customHeight="1" x14ac:dyDescent="0.15">
      <c r="B235" t="str">
        <f t="shared" ca="1" si="37"/>
        <v/>
      </c>
      <c r="C235" t="str">
        <f t="shared" si="38"/>
        <v/>
      </c>
      <c r="D235" t="str">
        <f t="shared" si="39"/>
        <v>一般</v>
      </c>
      <c r="E235" t="s">
        <v>64</v>
      </c>
      <c r="F235" t="str" cm="1">
        <f t="array" aca="1" ref="F235" ca="1">INDIRECT("Y"&amp;ROW(X75))&amp;""</f>
        <v/>
      </c>
      <c r="G235" t="str" cm="1">
        <f t="array" aca="1" ref="G235" ca="1">INDIRECT("Z"&amp;ROW(X75))&amp;""</f>
        <v/>
      </c>
      <c r="H235" t="str" cm="1">
        <f t="array" aca="1" ref="H235" ca="1">INDIRECT("AK"&amp;ROW(X75))&amp;""</f>
        <v/>
      </c>
      <c r="I235" t="str" cm="1">
        <f t="array" aca="1" ref="I235" ca="1">INDIRECT("AB"&amp;ROW(X75))&amp;""</f>
        <v/>
      </c>
      <c r="J235" t="str" cm="1">
        <f t="array" aca="1" ref="J235" ca="1">INDIRECT("AD"&amp;ROW(X75))&amp;""</f>
        <v/>
      </c>
      <c r="K235" t="str" cm="1">
        <f t="array" aca="1" ref="K235" ca="1">INDIRECT("AI"&amp;ROW(AI75))&amp;""</f>
        <v/>
      </c>
      <c r="L235" t="str" cm="1">
        <f t="array" aca="1" ref="L235" ca="1">INDIRECT("AJ"&amp;ROW(AJ75))&amp;""</f>
        <v/>
      </c>
    </row>
    <row r="236" spans="2:12" ht="24" customHeight="1" x14ac:dyDescent="0.15">
      <c r="B236" t="str">
        <f t="shared" ca="1" si="37"/>
        <v/>
      </c>
      <c r="C236" t="str">
        <f t="shared" si="38"/>
        <v/>
      </c>
      <c r="D236" t="str">
        <f t="shared" si="39"/>
        <v>一般</v>
      </c>
      <c r="E236" t="s">
        <v>64</v>
      </c>
      <c r="F236" t="str" cm="1">
        <f t="array" aca="1" ref="F236" ca="1">INDIRECT("Y"&amp;ROW(X76))&amp;""</f>
        <v/>
      </c>
      <c r="G236" t="str" cm="1">
        <f t="array" aca="1" ref="G236" ca="1">INDIRECT("Z"&amp;ROW(X76))&amp;""</f>
        <v/>
      </c>
      <c r="H236" t="str" cm="1">
        <f t="array" aca="1" ref="H236" ca="1">INDIRECT("AK"&amp;ROW(X76))&amp;""</f>
        <v/>
      </c>
      <c r="I236" t="str" cm="1">
        <f t="array" aca="1" ref="I236" ca="1">INDIRECT("AB"&amp;ROW(X76))&amp;""</f>
        <v/>
      </c>
      <c r="J236" t="str" cm="1">
        <f t="array" aca="1" ref="J236" ca="1">INDIRECT("AD"&amp;ROW(X76))&amp;""</f>
        <v/>
      </c>
      <c r="K236" t="str" cm="1">
        <f t="array" aca="1" ref="K236" ca="1">INDIRECT("AI"&amp;ROW(AI76))&amp;""</f>
        <v/>
      </c>
      <c r="L236" t="str" cm="1">
        <f t="array" aca="1" ref="L236" ca="1">INDIRECT("AJ"&amp;ROW(AJ76))&amp;""</f>
        <v/>
      </c>
    </row>
    <row r="237" spans="2:12" ht="24" customHeight="1" x14ac:dyDescent="0.15">
      <c r="B237" t="str">
        <f t="shared" ca="1" si="37"/>
        <v/>
      </c>
      <c r="C237" t="str">
        <f t="shared" si="38"/>
        <v/>
      </c>
      <c r="D237" t="str">
        <f t="shared" si="39"/>
        <v>一般</v>
      </c>
      <c r="E237" t="s">
        <v>64</v>
      </c>
      <c r="F237" t="str" cm="1">
        <f t="array" aca="1" ref="F237" ca="1">INDIRECT("Y"&amp;ROW(X77))&amp;""</f>
        <v/>
      </c>
      <c r="G237" t="str" cm="1">
        <f t="array" aca="1" ref="G237" ca="1">INDIRECT("Z"&amp;ROW(X77))&amp;""</f>
        <v/>
      </c>
      <c r="H237" t="str" cm="1">
        <f t="array" aca="1" ref="H237" ca="1">INDIRECT("AK"&amp;ROW(X77))&amp;""</f>
        <v/>
      </c>
      <c r="I237" t="str" cm="1">
        <f t="array" aca="1" ref="I237" ca="1">INDIRECT("AB"&amp;ROW(X77))&amp;""</f>
        <v/>
      </c>
      <c r="J237" t="str" cm="1">
        <f t="array" aca="1" ref="J237" ca="1">INDIRECT("AD"&amp;ROW(X77))&amp;""</f>
        <v/>
      </c>
      <c r="K237" t="str" cm="1">
        <f t="array" aca="1" ref="K237" ca="1">INDIRECT("AI"&amp;ROW(AI77))&amp;""</f>
        <v/>
      </c>
      <c r="L237" t="str" cm="1">
        <f t="array" aca="1" ref="L237" ca="1">INDIRECT("AJ"&amp;ROW(AJ77))&amp;""</f>
        <v/>
      </c>
    </row>
    <row r="238" spans="2:12" ht="24" customHeight="1" x14ac:dyDescent="0.15">
      <c r="B238" t="str">
        <f t="shared" ca="1" si="37"/>
        <v/>
      </c>
      <c r="C238" t="str">
        <f t="shared" si="38"/>
        <v/>
      </c>
      <c r="D238" t="str">
        <f t="shared" si="39"/>
        <v>一般</v>
      </c>
      <c r="E238" t="s">
        <v>64</v>
      </c>
      <c r="F238" t="str" cm="1">
        <f t="array" aca="1" ref="F238" ca="1">INDIRECT("Y"&amp;ROW(X78))&amp;""</f>
        <v/>
      </c>
      <c r="G238" t="str" cm="1">
        <f t="array" aca="1" ref="G238" ca="1">INDIRECT("Z"&amp;ROW(X78))&amp;""</f>
        <v/>
      </c>
      <c r="H238" t="str" cm="1">
        <f t="array" aca="1" ref="H238" ca="1">INDIRECT("AK"&amp;ROW(X78))&amp;""</f>
        <v/>
      </c>
      <c r="I238" t="str" cm="1">
        <f t="array" aca="1" ref="I238" ca="1">INDIRECT("AB"&amp;ROW(X78))&amp;""</f>
        <v/>
      </c>
      <c r="J238" t="str" cm="1">
        <f t="array" aca="1" ref="J238" ca="1">INDIRECT("AD"&amp;ROW(X78))&amp;""</f>
        <v/>
      </c>
      <c r="K238" t="str" cm="1">
        <f t="array" aca="1" ref="K238" ca="1">INDIRECT("AI"&amp;ROW(AI78))&amp;""</f>
        <v/>
      </c>
      <c r="L238" t="str" cm="1">
        <f t="array" aca="1" ref="L238" ca="1">INDIRECT("AJ"&amp;ROW(AJ78))&amp;""</f>
        <v/>
      </c>
    </row>
    <row r="239" spans="2:12" ht="24" customHeight="1" x14ac:dyDescent="0.15">
      <c r="B239" t="str">
        <f t="shared" ca="1" si="37"/>
        <v/>
      </c>
      <c r="C239" t="str">
        <f t="shared" si="38"/>
        <v/>
      </c>
      <c r="D239" t="str">
        <f t="shared" si="39"/>
        <v>一般</v>
      </c>
      <c r="E239" t="s">
        <v>64</v>
      </c>
      <c r="F239" t="str" cm="1">
        <f t="array" aca="1" ref="F239" ca="1">INDIRECT("Y"&amp;ROW(X79))&amp;""</f>
        <v/>
      </c>
      <c r="G239" t="str" cm="1">
        <f t="array" aca="1" ref="G239" ca="1">INDIRECT("Z"&amp;ROW(X79))&amp;""</f>
        <v/>
      </c>
      <c r="H239" t="str" cm="1">
        <f t="array" aca="1" ref="H239" ca="1">INDIRECT("AK"&amp;ROW(X79))&amp;""</f>
        <v/>
      </c>
      <c r="I239" t="str" cm="1">
        <f t="array" aca="1" ref="I239" ca="1">INDIRECT("AB"&amp;ROW(X79))&amp;""</f>
        <v/>
      </c>
      <c r="J239" t="str" cm="1">
        <f t="array" aca="1" ref="J239" ca="1">INDIRECT("AD"&amp;ROW(X79))&amp;""</f>
        <v/>
      </c>
      <c r="K239" t="str" cm="1">
        <f t="array" aca="1" ref="K239" ca="1">INDIRECT("AI"&amp;ROW(AI79))&amp;""</f>
        <v/>
      </c>
      <c r="L239" t="str" cm="1">
        <f t="array" aca="1" ref="L239" ca="1">INDIRECT("AJ"&amp;ROW(AJ79))&amp;""</f>
        <v/>
      </c>
    </row>
    <row r="240" spans="2:12" ht="24" customHeight="1" x14ac:dyDescent="0.15">
      <c r="B240" t="str">
        <f t="shared" ca="1" si="37"/>
        <v/>
      </c>
      <c r="C240" t="str">
        <f t="shared" si="38"/>
        <v/>
      </c>
      <c r="D240" t="str">
        <f t="shared" si="39"/>
        <v>一般</v>
      </c>
      <c r="E240" t="s">
        <v>64</v>
      </c>
      <c r="F240" t="str" cm="1">
        <f t="array" aca="1" ref="F240" ca="1">INDIRECT("Y"&amp;ROW(X80))&amp;""</f>
        <v/>
      </c>
      <c r="G240" t="str" cm="1">
        <f t="array" aca="1" ref="G240" ca="1">INDIRECT("Z"&amp;ROW(X80))&amp;""</f>
        <v/>
      </c>
      <c r="H240" t="str" cm="1">
        <f t="array" aca="1" ref="H240" ca="1">INDIRECT("AK"&amp;ROW(X80))&amp;""</f>
        <v/>
      </c>
      <c r="I240" t="str" cm="1">
        <f t="array" aca="1" ref="I240" ca="1">INDIRECT("AB"&amp;ROW(X80))&amp;""</f>
        <v/>
      </c>
      <c r="J240" t="str" cm="1">
        <f t="array" aca="1" ref="J240" ca="1">INDIRECT("AD"&amp;ROW(X80))&amp;""</f>
        <v/>
      </c>
      <c r="K240" t="str" cm="1">
        <f t="array" aca="1" ref="K240" ca="1">INDIRECT("AI"&amp;ROW(AI80))&amp;""</f>
        <v/>
      </c>
      <c r="L240" t="str" cm="1">
        <f t="array" aca="1" ref="L240" ca="1">INDIRECT("AJ"&amp;ROW(AJ80))&amp;""</f>
        <v/>
      </c>
    </row>
    <row r="241" spans="2:12" ht="24" customHeight="1" x14ac:dyDescent="0.15">
      <c r="B241" t="str">
        <f t="shared" ca="1" si="37"/>
        <v/>
      </c>
      <c r="C241" t="str">
        <f t="shared" si="38"/>
        <v/>
      </c>
      <c r="D241" t="str">
        <f t="shared" si="39"/>
        <v>一般</v>
      </c>
      <c r="E241" t="s">
        <v>64</v>
      </c>
      <c r="F241" t="str" cm="1">
        <f t="array" aca="1" ref="F241" ca="1">INDIRECT("Y"&amp;ROW(X81))&amp;""</f>
        <v/>
      </c>
      <c r="G241" t="str" cm="1">
        <f t="array" aca="1" ref="G241" ca="1">INDIRECT("Z"&amp;ROW(X81))&amp;""</f>
        <v/>
      </c>
      <c r="H241" t="str" cm="1">
        <f t="array" aca="1" ref="H241" ca="1">INDIRECT("AK"&amp;ROW(X81))&amp;""</f>
        <v/>
      </c>
      <c r="I241" t="str" cm="1">
        <f t="array" aca="1" ref="I241" ca="1">INDIRECT("AB"&amp;ROW(X81))&amp;""</f>
        <v/>
      </c>
      <c r="J241" t="str" cm="1">
        <f t="array" aca="1" ref="J241" ca="1">INDIRECT("AD"&amp;ROW(X81))&amp;""</f>
        <v/>
      </c>
      <c r="K241" t="str" cm="1">
        <f t="array" aca="1" ref="K241" ca="1">INDIRECT("AI"&amp;ROW(AI81))&amp;""</f>
        <v/>
      </c>
      <c r="L241" t="str" cm="1">
        <f t="array" aca="1" ref="L241" ca="1">INDIRECT("AJ"&amp;ROW(AJ81))&amp;""</f>
        <v/>
      </c>
    </row>
    <row r="242" spans="2:12" ht="24" customHeight="1" x14ac:dyDescent="0.15">
      <c r="B242" t="str">
        <f t="shared" ca="1" si="37"/>
        <v/>
      </c>
      <c r="C242" t="str">
        <f t="shared" si="38"/>
        <v/>
      </c>
      <c r="D242" t="str">
        <f t="shared" si="39"/>
        <v>一般</v>
      </c>
      <c r="E242" t="s">
        <v>64</v>
      </c>
      <c r="F242" t="str" cm="1">
        <f t="array" aca="1" ref="F242" ca="1">INDIRECT("Y"&amp;ROW(X82))&amp;""</f>
        <v/>
      </c>
      <c r="G242" t="str" cm="1">
        <f t="array" aca="1" ref="G242" ca="1">INDIRECT("Z"&amp;ROW(X82))&amp;""</f>
        <v/>
      </c>
      <c r="H242" t="str" cm="1">
        <f t="array" aca="1" ref="H242" ca="1">INDIRECT("AK"&amp;ROW(X82))&amp;""</f>
        <v/>
      </c>
      <c r="I242" t="str" cm="1">
        <f t="array" aca="1" ref="I242" ca="1">INDIRECT("AB"&amp;ROW(X82))&amp;""</f>
        <v/>
      </c>
      <c r="J242" t="str" cm="1">
        <f t="array" aca="1" ref="J242" ca="1">INDIRECT("AD"&amp;ROW(X82))&amp;""</f>
        <v/>
      </c>
      <c r="K242" t="str" cm="1">
        <f t="array" aca="1" ref="K242" ca="1">INDIRECT("AI"&amp;ROW(AI82))&amp;""</f>
        <v/>
      </c>
      <c r="L242" t="str" cm="1">
        <f t="array" aca="1" ref="L242" ca="1">INDIRECT("AJ"&amp;ROW(AJ82))&amp;""</f>
        <v/>
      </c>
    </row>
    <row r="243" spans="2:12" ht="24" customHeight="1" x14ac:dyDescent="0.15">
      <c r="B243" t="str">
        <f t="shared" ca="1" si="37"/>
        <v/>
      </c>
      <c r="C243" t="str">
        <f t="shared" si="38"/>
        <v/>
      </c>
      <c r="D243" t="str">
        <f t="shared" si="39"/>
        <v>一般</v>
      </c>
      <c r="E243" t="s">
        <v>64</v>
      </c>
      <c r="F243" t="str" cm="1">
        <f t="array" aca="1" ref="F243" ca="1">INDIRECT("Y"&amp;ROW(X83))&amp;""</f>
        <v/>
      </c>
      <c r="G243" t="str" cm="1">
        <f t="array" aca="1" ref="G243" ca="1">INDIRECT("Z"&amp;ROW(X83))&amp;""</f>
        <v/>
      </c>
      <c r="H243" t="str" cm="1">
        <f t="array" aca="1" ref="H243" ca="1">INDIRECT("AK"&amp;ROW(X83))&amp;""</f>
        <v/>
      </c>
      <c r="I243" t="str" cm="1">
        <f t="array" aca="1" ref="I243" ca="1">INDIRECT("AB"&amp;ROW(X83))&amp;""</f>
        <v/>
      </c>
      <c r="J243" t="str" cm="1">
        <f t="array" aca="1" ref="J243" ca="1">INDIRECT("AD"&amp;ROW(X83))&amp;""</f>
        <v/>
      </c>
      <c r="K243" t="str" cm="1">
        <f t="array" aca="1" ref="K243" ca="1">INDIRECT("AI"&amp;ROW(AI83))&amp;""</f>
        <v/>
      </c>
      <c r="L243" t="str" cm="1">
        <f t="array" aca="1" ref="L243" ca="1">INDIRECT("AJ"&amp;ROW(AJ83))&amp;""</f>
        <v/>
      </c>
    </row>
    <row r="244" spans="2:12" ht="24" customHeight="1" x14ac:dyDescent="0.15">
      <c r="B244" t="str">
        <f t="shared" ca="1" si="37"/>
        <v/>
      </c>
      <c r="C244" t="str">
        <f t="shared" si="38"/>
        <v/>
      </c>
      <c r="D244" t="str">
        <f t="shared" si="39"/>
        <v>一般</v>
      </c>
      <c r="E244" t="s">
        <v>64</v>
      </c>
      <c r="F244" t="str" cm="1">
        <f t="array" aca="1" ref="F244" ca="1">INDIRECT("Y"&amp;ROW(X84))&amp;""</f>
        <v/>
      </c>
      <c r="G244" t="str" cm="1">
        <f t="array" aca="1" ref="G244" ca="1">INDIRECT("Z"&amp;ROW(X84))&amp;""</f>
        <v/>
      </c>
      <c r="H244" t="str" cm="1">
        <f t="array" aca="1" ref="H244" ca="1">INDIRECT("AK"&amp;ROW(X84))&amp;""</f>
        <v/>
      </c>
      <c r="I244" t="str" cm="1">
        <f t="array" aca="1" ref="I244" ca="1">INDIRECT("AB"&amp;ROW(X84))&amp;""</f>
        <v/>
      </c>
      <c r="J244" t="str" cm="1">
        <f t="array" aca="1" ref="J244" ca="1">INDIRECT("AD"&amp;ROW(X84))&amp;""</f>
        <v/>
      </c>
      <c r="K244" t="str" cm="1">
        <f t="array" aca="1" ref="K244" ca="1">INDIRECT("AI"&amp;ROW(AI84))&amp;""</f>
        <v/>
      </c>
      <c r="L244" t="str" cm="1">
        <f t="array" aca="1" ref="L244" ca="1">INDIRECT("AJ"&amp;ROW(AJ84))&amp;""</f>
        <v/>
      </c>
    </row>
    <row r="245" spans="2:12" ht="24" customHeight="1" x14ac:dyDescent="0.15">
      <c r="B245" t="str">
        <f t="shared" ref="B245:B270" ca="1" si="40">IF(K245="","","o")</f>
        <v/>
      </c>
      <c r="C245" t="str">
        <f t="shared" si="38"/>
        <v/>
      </c>
      <c r="D245" t="str">
        <f t="shared" si="39"/>
        <v>一般</v>
      </c>
      <c r="E245" t="s">
        <v>64</v>
      </c>
      <c r="F245" t="str" cm="1">
        <f t="array" aca="1" ref="F245" ca="1">INDIRECT("Y"&amp;ROW(X85))&amp;""</f>
        <v/>
      </c>
      <c r="G245" t="str" cm="1">
        <f t="array" aca="1" ref="G245" ca="1">INDIRECT("Z"&amp;ROW(X85))&amp;""</f>
        <v/>
      </c>
      <c r="H245" t="str" cm="1">
        <f t="array" aca="1" ref="H245" ca="1">INDIRECT("AK"&amp;ROW(X85))&amp;""</f>
        <v/>
      </c>
      <c r="I245" t="str" cm="1">
        <f t="array" aca="1" ref="I245" ca="1">INDIRECT("AB"&amp;ROW(X85))&amp;""</f>
        <v/>
      </c>
      <c r="J245" t="str" cm="1">
        <f t="array" aca="1" ref="J245" ca="1">INDIRECT("AD"&amp;ROW(X85))&amp;""</f>
        <v/>
      </c>
      <c r="K245" t="str" cm="1">
        <f t="array" aca="1" ref="K245" ca="1">INDIRECT("AI"&amp;ROW(AI85))&amp;""</f>
        <v/>
      </c>
      <c r="L245" t="str" cm="1">
        <f t="array" aca="1" ref="L245" ca="1">INDIRECT("AJ"&amp;ROW(AJ85))&amp;""</f>
        <v/>
      </c>
    </row>
    <row r="246" spans="2:12" ht="24" customHeight="1" x14ac:dyDescent="0.15">
      <c r="B246" t="str">
        <f t="shared" ca="1" si="40"/>
        <v/>
      </c>
      <c r="C246" t="str">
        <f t="shared" si="38"/>
        <v/>
      </c>
      <c r="D246" t="str">
        <f t="shared" si="39"/>
        <v>一般</v>
      </c>
      <c r="E246" t="s">
        <v>64</v>
      </c>
      <c r="F246" t="str" cm="1">
        <f t="array" aca="1" ref="F246" ca="1">INDIRECT("Y"&amp;ROW(X86))&amp;""</f>
        <v/>
      </c>
      <c r="G246" t="str" cm="1">
        <f t="array" aca="1" ref="G246" ca="1">INDIRECT("Z"&amp;ROW(X86))&amp;""</f>
        <v/>
      </c>
      <c r="H246" t="str" cm="1">
        <f t="array" aca="1" ref="H246" ca="1">INDIRECT("AK"&amp;ROW(X86))&amp;""</f>
        <v/>
      </c>
      <c r="I246" t="str" cm="1">
        <f t="array" aca="1" ref="I246" ca="1">INDIRECT("AB"&amp;ROW(X86))&amp;""</f>
        <v/>
      </c>
      <c r="J246" t="str" cm="1">
        <f t="array" aca="1" ref="J246" ca="1">INDIRECT("AD"&amp;ROW(X86))&amp;""</f>
        <v/>
      </c>
      <c r="K246" t="str" cm="1">
        <f t="array" aca="1" ref="K246" ca="1">INDIRECT("AI"&amp;ROW(AI86))&amp;""</f>
        <v/>
      </c>
      <c r="L246" t="str" cm="1">
        <f t="array" aca="1" ref="L246" ca="1">INDIRECT("AJ"&amp;ROW(AJ86))&amp;""</f>
        <v/>
      </c>
    </row>
    <row r="247" spans="2:12" ht="24" customHeight="1" x14ac:dyDescent="0.15">
      <c r="B247" t="str">
        <f t="shared" ca="1" si="40"/>
        <v/>
      </c>
      <c r="C247" t="str">
        <f t="shared" si="38"/>
        <v/>
      </c>
      <c r="D247" t="str">
        <f t="shared" si="39"/>
        <v>一般</v>
      </c>
      <c r="E247" t="s">
        <v>64</v>
      </c>
      <c r="F247" t="str" cm="1">
        <f t="array" aca="1" ref="F247" ca="1">INDIRECT("Y"&amp;ROW(X87))&amp;""</f>
        <v/>
      </c>
      <c r="G247" t="str" cm="1">
        <f t="array" aca="1" ref="G247" ca="1">INDIRECT("Z"&amp;ROW(X87))&amp;""</f>
        <v/>
      </c>
      <c r="H247" t="str" cm="1">
        <f t="array" aca="1" ref="H247" ca="1">INDIRECT("AK"&amp;ROW(X87))&amp;""</f>
        <v/>
      </c>
      <c r="I247" t="str" cm="1">
        <f t="array" aca="1" ref="I247" ca="1">INDIRECT("AB"&amp;ROW(X87))&amp;""</f>
        <v/>
      </c>
      <c r="J247" t="str" cm="1">
        <f t="array" aca="1" ref="J247" ca="1">INDIRECT("AD"&amp;ROW(X87))&amp;""</f>
        <v/>
      </c>
      <c r="K247" t="str" cm="1">
        <f t="array" aca="1" ref="K247" ca="1">INDIRECT("AI"&amp;ROW(AI87))&amp;""</f>
        <v/>
      </c>
      <c r="L247" t="str" cm="1">
        <f t="array" aca="1" ref="L247" ca="1">INDIRECT("AJ"&amp;ROW(AJ87))&amp;""</f>
        <v/>
      </c>
    </row>
    <row r="248" spans="2:12" ht="24" customHeight="1" x14ac:dyDescent="0.15">
      <c r="B248" t="str">
        <f t="shared" ca="1" si="40"/>
        <v/>
      </c>
      <c r="C248" t="str">
        <f t="shared" si="38"/>
        <v/>
      </c>
      <c r="D248" t="str">
        <f t="shared" si="39"/>
        <v>一般</v>
      </c>
      <c r="E248" t="s">
        <v>64</v>
      </c>
      <c r="F248" t="str" cm="1">
        <f t="array" aca="1" ref="F248" ca="1">INDIRECT("Y"&amp;ROW(X88))&amp;""</f>
        <v/>
      </c>
      <c r="G248" t="str" cm="1">
        <f t="array" aca="1" ref="G248" ca="1">INDIRECT("Z"&amp;ROW(X88))&amp;""</f>
        <v/>
      </c>
      <c r="H248" t="str" cm="1">
        <f t="array" aca="1" ref="H248" ca="1">INDIRECT("AK"&amp;ROW(X88))&amp;""</f>
        <v/>
      </c>
      <c r="I248" t="str" cm="1">
        <f t="array" aca="1" ref="I248" ca="1">INDIRECT("AB"&amp;ROW(X88))&amp;""</f>
        <v/>
      </c>
      <c r="J248" t="str" cm="1">
        <f t="array" aca="1" ref="J248" ca="1">INDIRECT("AD"&amp;ROW(X88))&amp;""</f>
        <v/>
      </c>
      <c r="K248" t="str" cm="1">
        <f t="array" aca="1" ref="K248" ca="1">INDIRECT("AI"&amp;ROW(AI88))&amp;""</f>
        <v/>
      </c>
      <c r="L248" t="str" cm="1">
        <f t="array" aca="1" ref="L248" ca="1">INDIRECT("AJ"&amp;ROW(AJ88))&amp;""</f>
        <v/>
      </c>
    </row>
    <row r="249" spans="2:12" ht="24" customHeight="1" x14ac:dyDescent="0.15">
      <c r="B249" t="str">
        <f t="shared" ca="1" si="40"/>
        <v/>
      </c>
      <c r="C249" t="str">
        <f t="shared" si="38"/>
        <v/>
      </c>
      <c r="D249" t="str">
        <f t="shared" si="39"/>
        <v>一般</v>
      </c>
      <c r="E249" t="s">
        <v>64</v>
      </c>
      <c r="F249" t="str" cm="1">
        <f t="array" aca="1" ref="F249" ca="1">INDIRECT("Y"&amp;ROW(X89))&amp;""</f>
        <v/>
      </c>
      <c r="G249" t="str" cm="1">
        <f t="array" aca="1" ref="G249" ca="1">INDIRECT("Z"&amp;ROW(X89))&amp;""</f>
        <v/>
      </c>
      <c r="H249" t="str" cm="1">
        <f t="array" aca="1" ref="H249" ca="1">INDIRECT("AK"&amp;ROW(X89))&amp;""</f>
        <v/>
      </c>
      <c r="I249" t="str" cm="1">
        <f t="array" aca="1" ref="I249" ca="1">INDIRECT("AB"&amp;ROW(X89))&amp;""</f>
        <v/>
      </c>
      <c r="J249" t="str" cm="1">
        <f t="array" aca="1" ref="J249" ca="1">INDIRECT("AD"&amp;ROW(X89))&amp;""</f>
        <v/>
      </c>
      <c r="K249" t="str" cm="1">
        <f t="array" aca="1" ref="K249" ca="1">INDIRECT("AI"&amp;ROW(AI89))&amp;""</f>
        <v/>
      </c>
      <c r="L249" t="str" cm="1">
        <f t="array" aca="1" ref="L249" ca="1">INDIRECT("AJ"&amp;ROW(AJ89))&amp;""</f>
        <v/>
      </c>
    </row>
    <row r="250" spans="2:12" ht="24" customHeight="1" x14ac:dyDescent="0.15">
      <c r="B250" t="str">
        <f t="shared" ca="1" si="40"/>
        <v/>
      </c>
      <c r="C250" t="str">
        <f t="shared" si="38"/>
        <v/>
      </c>
      <c r="D250" t="str">
        <f t="shared" si="39"/>
        <v>一般</v>
      </c>
      <c r="E250" t="s">
        <v>64</v>
      </c>
      <c r="F250" t="str" cm="1">
        <f t="array" aca="1" ref="F250" ca="1">INDIRECT("Y"&amp;ROW(X90))&amp;""</f>
        <v/>
      </c>
      <c r="G250" t="str" cm="1">
        <f t="array" aca="1" ref="G250" ca="1">INDIRECT("Z"&amp;ROW(X90))&amp;""</f>
        <v/>
      </c>
      <c r="H250" t="str" cm="1">
        <f t="array" aca="1" ref="H250" ca="1">INDIRECT("AK"&amp;ROW(X90))&amp;""</f>
        <v/>
      </c>
      <c r="I250" t="str" cm="1">
        <f t="array" aca="1" ref="I250" ca="1">INDIRECT("AB"&amp;ROW(X90))&amp;""</f>
        <v/>
      </c>
      <c r="J250" t="str" cm="1">
        <f t="array" aca="1" ref="J250" ca="1">INDIRECT("AD"&amp;ROW(X90))&amp;""</f>
        <v/>
      </c>
      <c r="K250" t="str" cm="1">
        <f t="array" aca="1" ref="K250" ca="1">INDIRECT("AI"&amp;ROW(AI90))&amp;""</f>
        <v/>
      </c>
      <c r="L250" t="str" cm="1">
        <f t="array" aca="1" ref="L250" ca="1">INDIRECT("AJ"&amp;ROW(AJ90))&amp;""</f>
        <v/>
      </c>
    </row>
    <row r="251" spans="2:12" ht="24" customHeight="1" x14ac:dyDescent="0.15">
      <c r="B251" t="str">
        <f t="shared" ca="1" si="40"/>
        <v/>
      </c>
      <c r="C251" t="str">
        <f t="shared" si="38"/>
        <v/>
      </c>
      <c r="D251" t="str">
        <f t="shared" si="39"/>
        <v>一般</v>
      </c>
      <c r="E251" t="s">
        <v>64</v>
      </c>
      <c r="F251" t="str" cm="1">
        <f t="array" aca="1" ref="F251" ca="1">INDIRECT("Y"&amp;ROW(X91))&amp;""</f>
        <v/>
      </c>
      <c r="G251" t="str" cm="1">
        <f t="array" aca="1" ref="G251" ca="1">INDIRECT("Z"&amp;ROW(X91))&amp;""</f>
        <v/>
      </c>
      <c r="H251" t="str" cm="1">
        <f t="array" aca="1" ref="H251" ca="1">INDIRECT("AK"&amp;ROW(X91))&amp;""</f>
        <v/>
      </c>
      <c r="I251" t="str" cm="1">
        <f t="array" aca="1" ref="I251" ca="1">INDIRECT("AB"&amp;ROW(X91))&amp;""</f>
        <v/>
      </c>
      <c r="J251" t="str" cm="1">
        <f t="array" aca="1" ref="J251" ca="1">INDIRECT("AD"&amp;ROW(X91))&amp;""</f>
        <v/>
      </c>
      <c r="K251" t="str" cm="1">
        <f t="array" aca="1" ref="K251" ca="1">INDIRECT("AI"&amp;ROW(AI91))&amp;""</f>
        <v/>
      </c>
      <c r="L251" t="str" cm="1">
        <f t="array" aca="1" ref="L251" ca="1">INDIRECT("AJ"&amp;ROW(AJ91))&amp;""</f>
        <v/>
      </c>
    </row>
    <row r="252" spans="2:12" ht="24" customHeight="1" x14ac:dyDescent="0.15">
      <c r="B252" t="str">
        <f t="shared" ca="1" si="40"/>
        <v/>
      </c>
      <c r="C252" t="str">
        <f t="shared" si="38"/>
        <v/>
      </c>
      <c r="D252" t="str">
        <f t="shared" si="39"/>
        <v>一般</v>
      </c>
      <c r="E252" t="s">
        <v>64</v>
      </c>
      <c r="F252" t="str" cm="1">
        <f t="array" aca="1" ref="F252" ca="1">INDIRECT("Y"&amp;ROW(X92))&amp;""</f>
        <v/>
      </c>
      <c r="G252" t="str" cm="1">
        <f t="array" aca="1" ref="G252" ca="1">INDIRECT("Z"&amp;ROW(X92))&amp;""</f>
        <v/>
      </c>
      <c r="H252" t="str" cm="1">
        <f t="array" aca="1" ref="H252" ca="1">INDIRECT("AK"&amp;ROW(X92))&amp;""</f>
        <v/>
      </c>
      <c r="I252" t="str" cm="1">
        <f t="array" aca="1" ref="I252" ca="1">INDIRECT("AB"&amp;ROW(X92))&amp;""</f>
        <v/>
      </c>
      <c r="J252" t="str" cm="1">
        <f t="array" aca="1" ref="J252" ca="1">INDIRECT("AD"&amp;ROW(X92))&amp;""</f>
        <v/>
      </c>
      <c r="K252" t="str" cm="1">
        <f t="array" aca="1" ref="K252" ca="1">INDIRECT("AI"&amp;ROW(AI92))&amp;""</f>
        <v/>
      </c>
      <c r="L252" t="str" cm="1">
        <f t="array" aca="1" ref="L252" ca="1">INDIRECT("AJ"&amp;ROW(AJ92))&amp;""</f>
        <v/>
      </c>
    </row>
    <row r="253" spans="2:12" ht="24" customHeight="1" x14ac:dyDescent="0.15">
      <c r="B253" t="str">
        <f t="shared" ca="1" si="40"/>
        <v/>
      </c>
      <c r="C253" t="str">
        <f t="shared" si="38"/>
        <v/>
      </c>
      <c r="D253" t="str">
        <f t="shared" si="39"/>
        <v>一般</v>
      </c>
      <c r="E253" t="s">
        <v>64</v>
      </c>
      <c r="F253" t="str" cm="1">
        <f t="array" aca="1" ref="F253" ca="1">INDIRECT("Y"&amp;ROW(X93))&amp;""</f>
        <v/>
      </c>
      <c r="G253" t="str" cm="1">
        <f t="array" aca="1" ref="G253" ca="1">INDIRECT("Z"&amp;ROW(X93))&amp;""</f>
        <v/>
      </c>
      <c r="H253" t="str" cm="1">
        <f t="array" aca="1" ref="H253" ca="1">INDIRECT("AK"&amp;ROW(X93))&amp;""</f>
        <v/>
      </c>
      <c r="I253" t="str" cm="1">
        <f t="array" aca="1" ref="I253" ca="1">INDIRECT("AB"&amp;ROW(X93))&amp;""</f>
        <v/>
      </c>
      <c r="J253" t="str" cm="1">
        <f t="array" aca="1" ref="J253" ca="1">INDIRECT("AD"&amp;ROW(X93))&amp;""</f>
        <v/>
      </c>
      <c r="K253" t="str" cm="1">
        <f t="array" aca="1" ref="K253" ca="1">INDIRECT("AI"&amp;ROW(AI93))&amp;""</f>
        <v/>
      </c>
      <c r="L253" t="str" cm="1">
        <f t="array" aca="1" ref="L253" ca="1">INDIRECT("AJ"&amp;ROW(AJ93))&amp;""</f>
        <v/>
      </c>
    </row>
    <row r="254" spans="2:12" ht="24" customHeight="1" x14ac:dyDescent="0.15">
      <c r="B254" t="str">
        <f t="shared" ca="1" si="40"/>
        <v/>
      </c>
      <c r="C254" t="str">
        <f t="shared" si="38"/>
        <v/>
      </c>
      <c r="D254" t="str">
        <f t="shared" si="39"/>
        <v>一般</v>
      </c>
      <c r="E254" t="s">
        <v>64</v>
      </c>
      <c r="F254" t="str" cm="1">
        <f t="array" aca="1" ref="F254" ca="1">INDIRECT("Y"&amp;ROW(X94))&amp;""</f>
        <v/>
      </c>
      <c r="G254" t="str" cm="1">
        <f t="array" aca="1" ref="G254" ca="1">INDIRECT("Z"&amp;ROW(X94))&amp;""</f>
        <v/>
      </c>
      <c r="H254" t="str" cm="1">
        <f t="array" aca="1" ref="H254" ca="1">INDIRECT("AK"&amp;ROW(X94))&amp;""</f>
        <v/>
      </c>
      <c r="I254" t="str" cm="1">
        <f t="array" aca="1" ref="I254" ca="1">INDIRECT("AB"&amp;ROW(X94))&amp;""</f>
        <v/>
      </c>
      <c r="J254" t="str" cm="1">
        <f t="array" aca="1" ref="J254" ca="1">INDIRECT("AD"&amp;ROW(X94))&amp;""</f>
        <v/>
      </c>
      <c r="K254" t="str" cm="1">
        <f t="array" aca="1" ref="K254" ca="1">INDIRECT("AI"&amp;ROW(AI94))&amp;""</f>
        <v/>
      </c>
      <c r="L254" t="str" cm="1">
        <f t="array" aca="1" ref="L254" ca="1">INDIRECT("AJ"&amp;ROW(AJ94))&amp;""</f>
        <v/>
      </c>
    </row>
    <row r="255" spans="2:12" ht="24" customHeight="1" x14ac:dyDescent="0.15">
      <c r="B255" t="str">
        <f t="shared" ca="1" si="40"/>
        <v/>
      </c>
      <c r="C255" t="str">
        <f t="shared" si="38"/>
        <v/>
      </c>
      <c r="D255" t="str">
        <f t="shared" si="39"/>
        <v>一般</v>
      </c>
      <c r="E255" t="s">
        <v>64</v>
      </c>
      <c r="F255" t="str" cm="1">
        <f t="array" aca="1" ref="F255" ca="1">INDIRECT("Y"&amp;ROW(X95))&amp;""</f>
        <v/>
      </c>
      <c r="G255" t="str" cm="1">
        <f t="array" aca="1" ref="G255" ca="1">INDIRECT("Z"&amp;ROW(X95))&amp;""</f>
        <v/>
      </c>
      <c r="H255" t="str" cm="1">
        <f t="array" aca="1" ref="H255" ca="1">INDIRECT("AK"&amp;ROW(X95))&amp;""</f>
        <v/>
      </c>
      <c r="I255" t="str" cm="1">
        <f t="array" aca="1" ref="I255" ca="1">INDIRECT("AB"&amp;ROW(X95))&amp;""</f>
        <v/>
      </c>
      <c r="J255" t="str" cm="1">
        <f t="array" aca="1" ref="J255" ca="1">INDIRECT("AD"&amp;ROW(X95))&amp;""</f>
        <v/>
      </c>
      <c r="K255" t="str" cm="1">
        <f t="array" aca="1" ref="K255" ca="1">INDIRECT("AI"&amp;ROW(AI95))&amp;""</f>
        <v/>
      </c>
      <c r="L255" t="str" cm="1">
        <f t="array" aca="1" ref="L255" ca="1">INDIRECT("AJ"&amp;ROW(AJ95))&amp;""</f>
        <v/>
      </c>
    </row>
    <row r="256" spans="2:12" ht="24" customHeight="1" x14ac:dyDescent="0.15">
      <c r="B256" t="str">
        <f t="shared" ca="1" si="40"/>
        <v/>
      </c>
      <c r="C256" t="str">
        <f t="shared" si="38"/>
        <v/>
      </c>
      <c r="D256" t="str">
        <f t="shared" si="39"/>
        <v>一般</v>
      </c>
      <c r="E256" t="s">
        <v>64</v>
      </c>
      <c r="F256" t="str" cm="1">
        <f t="array" aca="1" ref="F256" ca="1">INDIRECT("Y"&amp;ROW(X96))&amp;""</f>
        <v/>
      </c>
      <c r="G256" t="str" cm="1">
        <f t="array" aca="1" ref="G256" ca="1">INDIRECT("Z"&amp;ROW(X96))&amp;""</f>
        <v/>
      </c>
      <c r="H256" t="str" cm="1">
        <f t="array" aca="1" ref="H256" ca="1">INDIRECT("AK"&amp;ROW(X96))&amp;""</f>
        <v/>
      </c>
      <c r="I256" t="str" cm="1">
        <f t="array" aca="1" ref="I256" ca="1">INDIRECT("AB"&amp;ROW(X96))&amp;""</f>
        <v/>
      </c>
      <c r="J256" t="str" cm="1">
        <f t="array" aca="1" ref="J256" ca="1">INDIRECT("AD"&amp;ROW(X96))&amp;""</f>
        <v/>
      </c>
      <c r="K256" t="str" cm="1">
        <f t="array" aca="1" ref="K256" ca="1">INDIRECT("AI"&amp;ROW(AI96))&amp;""</f>
        <v/>
      </c>
      <c r="L256" t="str" cm="1">
        <f t="array" aca="1" ref="L256" ca="1">INDIRECT("AJ"&amp;ROW(AJ96))&amp;""</f>
        <v/>
      </c>
    </row>
    <row r="257" spans="2:12" ht="24" customHeight="1" x14ac:dyDescent="0.15">
      <c r="B257" t="str">
        <f t="shared" ca="1" si="40"/>
        <v/>
      </c>
      <c r="C257" t="str">
        <f t="shared" si="38"/>
        <v/>
      </c>
      <c r="D257" t="str">
        <f t="shared" si="39"/>
        <v>一般</v>
      </c>
      <c r="E257" t="s">
        <v>64</v>
      </c>
      <c r="F257" t="str" cm="1">
        <f t="array" aca="1" ref="F257" ca="1">INDIRECT("Y"&amp;ROW(X97))&amp;""</f>
        <v/>
      </c>
      <c r="G257" t="str" cm="1">
        <f t="array" aca="1" ref="G257" ca="1">INDIRECT("Z"&amp;ROW(X97))&amp;""</f>
        <v/>
      </c>
      <c r="H257" t="str" cm="1">
        <f t="array" aca="1" ref="H257" ca="1">INDIRECT("AK"&amp;ROW(X97))&amp;""</f>
        <v/>
      </c>
      <c r="I257" t="str" cm="1">
        <f t="array" aca="1" ref="I257" ca="1">INDIRECT("AB"&amp;ROW(X97))&amp;""</f>
        <v/>
      </c>
      <c r="J257" t="str" cm="1">
        <f t="array" aca="1" ref="J257" ca="1">INDIRECT("AD"&amp;ROW(X97))&amp;""</f>
        <v/>
      </c>
      <c r="K257" t="str" cm="1">
        <f t="array" aca="1" ref="K257" ca="1">INDIRECT("AI"&amp;ROW(AI97))&amp;""</f>
        <v/>
      </c>
      <c r="L257" t="str" cm="1">
        <f t="array" aca="1" ref="L257" ca="1">INDIRECT("AJ"&amp;ROW(AJ97))&amp;""</f>
        <v/>
      </c>
    </row>
    <row r="258" spans="2:12" ht="24" customHeight="1" x14ac:dyDescent="0.15">
      <c r="B258" t="str">
        <f t="shared" ca="1" si="40"/>
        <v/>
      </c>
      <c r="C258" t="str">
        <f t="shared" si="38"/>
        <v/>
      </c>
      <c r="D258" t="str">
        <f t="shared" si="39"/>
        <v>一般</v>
      </c>
      <c r="E258" t="s">
        <v>64</v>
      </c>
      <c r="F258" t="str" cm="1">
        <f t="array" aca="1" ref="F258" ca="1">INDIRECT("Y"&amp;ROW(X98))&amp;""</f>
        <v/>
      </c>
      <c r="G258" t="str" cm="1">
        <f t="array" aca="1" ref="G258" ca="1">INDIRECT("Z"&amp;ROW(X98))&amp;""</f>
        <v/>
      </c>
      <c r="H258" t="str" cm="1">
        <f t="array" aca="1" ref="H258" ca="1">INDIRECT("AK"&amp;ROW(X98))&amp;""</f>
        <v/>
      </c>
      <c r="I258" t="str" cm="1">
        <f t="array" aca="1" ref="I258" ca="1">INDIRECT("AB"&amp;ROW(X98))&amp;""</f>
        <v/>
      </c>
      <c r="J258" t="str" cm="1">
        <f t="array" aca="1" ref="J258" ca="1">INDIRECT("AD"&amp;ROW(X98))&amp;""</f>
        <v/>
      </c>
      <c r="K258" t="str" cm="1">
        <f t="array" aca="1" ref="K258" ca="1">INDIRECT("AI"&amp;ROW(AI98))&amp;""</f>
        <v/>
      </c>
      <c r="L258" t="str" cm="1">
        <f t="array" aca="1" ref="L258" ca="1">INDIRECT("AJ"&amp;ROW(AJ98))&amp;""</f>
        <v/>
      </c>
    </row>
    <row r="259" spans="2:12" ht="24" customHeight="1" x14ac:dyDescent="0.15">
      <c r="B259" t="str">
        <f t="shared" ca="1" si="40"/>
        <v/>
      </c>
      <c r="C259" t="str">
        <f t="shared" si="38"/>
        <v/>
      </c>
      <c r="D259" t="str">
        <f t="shared" si="39"/>
        <v>一般</v>
      </c>
      <c r="E259" t="s">
        <v>64</v>
      </c>
      <c r="F259" t="str" cm="1">
        <f t="array" aca="1" ref="F259" ca="1">INDIRECT("Y"&amp;ROW(X99))&amp;""</f>
        <v/>
      </c>
      <c r="G259" t="str" cm="1">
        <f t="array" aca="1" ref="G259" ca="1">INDIRECT("Z"&amp;ROW(X99))&amp;""</f>
        <v/>
      </c>
      <c r="H259" t="str" cm="1">
        <f t="array" aca="1" ref="H259" ca="1">INDIRECT("AK"&amp;ROW(X99))&amp;""</f>
        <v/>
      </c>
      <c r="I259" t="str" cm="1">
        <f t="array" aca="1" ref="I259" ca="1">INDIRECT("AB"&amp;ROW(X99))&amp;""</f>
        <v/>
      </c>
      <c r="J259" t="str" cm="1">
        <f t="array" aca="1" ref="J259" ca="1">INDIRECT("AD"&amp;ROW(X99))&amp;""</f>
        <v/>
      </c>
      <c r="K259" t="str" cm="1">
        <f t="array" aca="1" ref="K259" ca="1">INDIRECT("AI"&amp;ROW(AI99))&amp;""</f>
        <v/>
      </c>
      <c r="L259" t="str" cm="1">
        <f t="array" aca="1" ref="L259" ca="1">INDIRECT("AJ"&amp;ROW(AJ99))&amp;""</f>
        <v/>
      </c>
    </row>
    <row r="260" spans="2:12" ht="24" customHeight="1" x14ac:dyDescent="0.15">
      <c r="B260" t="str">
        <f t="shared" ca="1" si="40"/>
        <v/>
      </c>
      <c r="C260" t="str">
        <f t="shared" si="38"/>
        <v/>
      </c>
      <c r="D260" t="str">
        <f t="shared" si="39"/>
        <v>一般</v>
      </c>
      <c r="E260" t="s">
        <v>64</v>
      </c>
      <c r="F260" t="str" cm="1">
        <f t="array" aca="1" ref="F260" ca="1">INDIRECT("Y"&amp;ROW(X100))&amp;""</f>
        <v/>
      </c>
      <c r="G260" t="str" cm="1">
        <f t="array" aca="1" ref="G260" ca="1">INDIRECT("Z"&amp;ROW(X100))&amp;""</f>
        <v/>
      </c>
      <c r="H260" t="str" cm="1">
        <f t="array" aca="1" ref="H260" ca="1">INDIRECT("AK"&amp;ROW(X100))&amp;""</f>
        <v/>
      </c>
      <c r="I260" t="str" cm="1">
        <f t="array" aca="1" ref="I260" ca="1">INDIRECT("AB"&amp;ROW(X100))&amp;""</f>
        <v/>
      </c>
      <c r="J260" t="str" cm="1">
        <f t="array" aca="1" ref="J260" ca="1">INDIRECT("AD"&amp;ROW(X100))&amp;""</f>
        <v/>
      </c>
      <c r="K260" t="str" cm="1">
        <f t="array" aca="1" ref="K260" ca="1">INDIRECT("AI"&amp;ROW(AI100))&amp;""</f>
        <v/>
      </c>
      <c r="L260" t="str" cm="1">
        <f t="array" aca="1" ref="L260" ca="1">INDIRECT("AJ"&amp;ROW(AJ100))&amp;""</f>
        <v/>
      </c>
    </row>
    <row r="261" spans="2:12" ht="24" customHeight="1" x14ac:dyDescent="0.15">
      <c r="B261" t="str">
        <f t="shared" ca="1" si="40"/>
        <v/>
      </c>
      <c r="C261" t="str">
        <f t="shared" si="38"/>
        <v/>
      </c>
      <c r="D261" t="str">
        <f t="shared" si="39"/>
        <v>一般</v>
      </c>
      <c r="E261" t="s">
        <v>64</v>
      </c>
      <c r="F261" t="str" cm="1">
        <f t="array" aca="1" ref="F261" ca="1">INDIRECT("Y"&amp;ROW(X101))&amp;""</f>
        <v/>
      </c>
      <c r="G261" t="str" cm="1">
        <f t="array" aca="1" ref="G261" ca="1">INDIRECT("Z"&amp;ROW(X101))&amp;""</f>
        <v/>
      </c>
      <c r="H261" t="str" cm="1">
        <f t="array" aca="1" ref="H261" ca="1">INDIRECT("AK"&amp;ROW(X101))&amp;""</f>
        <v/>
      </c>
      <c r="I261" t="str" cm="1">
        <f t="array" aca="1" ref="I261" ca="1">INDIRECT("AB"&amp;ROW(X101))&amp;""</f>
        <v/>
      </c>
      <c r="J261" t="str" cm="1">
        <f t="array" aca="1" ref="J261" ca="1">INDIRECT("AD"&amp;ROW(X101))&amp;""</f>
        <v/>
      </c>
      <c r="K261" t="str" cm="1">
        <f t="array" aca="1" ref="K261" ca="1">INDIRECT("AI"&amp;ROW(AI101))&amp;""</f>
        <v/>
      </c>
      <c r="L261" t="str" cm="1">
        <f t="array" aca="1" ref="L261" ca="1">INDIRECT("AJ"&amp;ROW(AJ101))&amp;""</f>
        <v/>
      </c>
    </row>
    <row r="262" spans="2:12" ht="24" customHeight="1" x14ac:dyDescent="0.15">
      <c r="B262" t="str">
        <f t="shared" ca="1" si="40"/>
        <v/>
      </c>
      <c r="C262" t="str">
        <f t="shared" si="38"/>
        <v/>
      </c>
      <c r="D262" t="str">
        <f t="shared" si="39"/>
        <v>一般</v>
      </c>
      <c r="E262" t="s">
        <v>64</v>
      </c>
      <c r="F262" t="str" cm="1">
        <f t="array" aca="1" ref="F262" ca="1">INDIRECT("Y"&amp;ROW(X102))&amp;""</f>
        <v/>
      </c>
      <c r="G262" t="str" cm="1">
        <f t="array" aca="1" ref="G262" ca="1">INDIRECT("Z"&amp;ROW(X102))&amp;""</f>
        <v/>
      </c>
      <c r="H262" t="str" cm="1">
        <f t="array" aca="1" ref="H262" ca="1">INDIRECT("AK"&amp;ROW(X102))&amp;""</f>
        <v/>
      </c>
      <c r="I262" t="str" cm="1">
        <f t="array" aca="1" ref="I262" ca="1">INDIRECT("AB"&amp;ROW(X102))&amp;""</f>
        <v/>
      </c>
      <c r="J262" t="str" cm="1">
        <f t="array" aca="1" ref="J262" ca="1">INDIRECT("AD"&amp;ROW(X102))&amp;""</f>
        <v/>
      </c>
      <c r="K262" t="str" cm="1">
        <f t="array" aca="1" ref="K262" ca="1">INDIRECT("AI"&amp;ROW(AI102))&amp;""</f>
        <v/>
      </c>
      <c r="L262" t="str" cm="1">
        <f t="array" aca="1" ref="L262" ca="1">INDIRECT("AJ"&amp;ROW(AJ102))&amp;""</f>
        <v/>
      </c>
    </row>
    <row r="263" spans="2:12" ht="24" customHeight="1" x14ac:dyDescent="0.15">
      <c r="B263" t="str">
        <f t="shared" ca="1" si="40"/>
        <v/>
      </c>
      <c r="C263" t="str">
        <f t="shared" si="38"/>
        <v/>
      </c>
      <c r="D263" t="str">
        <f t="shared" si="39"/>
        <v>一般</v>
      </c>
      <c r="E263" t="s">
        <v>64</v>
      </c>
      <c r="F263" t="str" cm="1">
        <f t="array" aca="1" ref="F263" ca="1">INDIRECT("Y"&amp;ROW(X103))&amp;""</f>
        <v/>
      </c>
      <c r="G263" t="str" cm="1">
        <f t="array" aca="1" ref="G263" ca="1">INDIRECT("Z"&amp;ROW(X103))&amp;""</f>
        <v/>
      </c>
      <c r="H263" t="str" cm="1">
        <f t="array" aca="1" ref="H263" ca="1">INDIRECT("AK"&amp;ROW(X103))&amp;""</f>
        <v/>
      </c>
      <c r="I263" t="str" cm="1">
        <f t="array" aca="1" ref="I263" ca="1">INDIRECT("AB"&amp;ROW(X103))&amp;""</f>
        <v/>
      </c>
      <c r="J263" t="str" cm="1">
        <f t="array" aca="1" ref="J263" ca="1">INDIRECT("AD"&amp;ROW(X103))&amp;""</f>
        <v/>
      </c>
      <c r="K263" t="str" cm="1">
        <f t="array" aca="1" ref="K263" ca="1">INDIRECT("AI"&amp;ROW(AI103))&amp;""</f>
        <v/>
      </c>
      <c r="L263" t="str" cm="1">
        <f t="array" aca="1" ref="L263" ca="1">INDIRECT("AJ"&amp;ROW(AJ103))&amp;""</f>
        <v/>
      </c>
    </row>
    <row r="264" spans="2:12" ht="24" customHeight="1" x14ac:dyDescent="0.15">
      <c r="B264" t="str">
        <f t="shared" ca="1" si="40"/>
        <v/>
      </c>
      <c r="C264" t="str">
        <f t="shared" si="38"/>
        <v/>
      </c>
      <c r="D264" t="str">
        <f t="shared" si="39"/>
        <v>一般</v>
      </c>
      <c r="E264" t="s">
        <v>64</v>
      </c>
      <c r="F264" t="str" cm="1">
        <f t="array" aca="1" ref="F264" ca="1">INDIRECT("Y"&amp;ROW(X104))&amp;""</f>
        <v/>
      </c>
      <c r="G264" t="str" cm="1">
        <f t="array" aca="1" ref="G264" ca="1">INDIRECT("Z"&amp;ROW(X104))&amp;""</f>
        <v/>
      </c>
      <c r="H264" t="str" cm="1">
        <f t="array" aca="1" ref="H264" ca="1">INDIRECT("AK"&amp;ROW(X104))&amp;""</f>
        <v/>
      </c>
      <c r="I264" t="str" cm="1">
        <f t="array" aca="1" ref="I264" ca="1">INDIRECT("AB"&amp;ROW(X104))&amp;""</f>
        <v/>
      </c>
      <c r="J264" t="str" cm="1">
        <f t="array" aca="1" ref="J264" ca="1">INDIRECT("AD"&amp;ROW(X104))&amp;""</f>
        <v/>
      </c>
      <c r="K264" t="str" cm="1">
        <f t="array" aca="1" ref="K264" ca="1">INDIRECT("AI"&amp;ROW(AI104))&amp;""</f>
        <v/>
      </c>
      <c r="L264" t="str" cm="1">
        <f t="array" aca="1" ref="L264" ca="1">INDIRECT("AJ"&amp;ROW(AJ104))&amp;""</f>
        <v/>
      </c>
    </row>
    <row r="265" spans="2:12" ht="24" customHeight="1" x14ac:dyDescent="0.15">
      <c r="B265" t="str">
        <f t="shared" ca="1" si="40"/>
        <v/>
      </c>
      <c r="C265" t="str">
        <f t="shared" ref="C265:C270" si="41">DBCS($AA$58)</f>
        <v/>
      </c>
      <c r="D265" t="str">
        <f t="shared" ref="D265:D270" si="42">IF($AA$59="小学女子","小学",IF($AA$59="中学女子","中学","一般"))</f>
        <v>一般</v>
      </c>
      <c r="E265" t="s">
        <v>64</v>
      </c>
      <c r="F265" t="str" cm="1">
        <f t="array" aca="1" ref="F265" ca="1">INDIRECT("Y"&amp;ROW(X105))&amp;""</f>
        <v/>
      </c>
      <c r="G265" t="str" cm="1">
        <f t="array" aca="1" ref="G265" ca="1">INDIRECT("Z"&amp;ROW(X105))&amp;""</f>
        <v/>
      </c>
      <c r="H265" t="str" cm="1">
        <f t="array" aca="1" ref="H265" ca="1">INDIRECT("AK"&amp;ROW(X105))&amp;""</f>
        <v/>
      </c>
      <c r="I265" t="str" cm="1">
        <f t="array" aca="1" ref="I265" ca="1">INDIRECT("AB"&amp;ROW(X105))&amp;""</f>
        <v/>
      </c>
      <c r="J265" t="str" cm="1">
        <f t="array" aca="1" ref="J265" ca="1">INDIRECT("AD"&amp;ROW(X105))&amp;""</f>
        <v/>
      </c>
      <c r="K265" t="str" cm="1">
        <f t="array" aca="1" ref="K265" ca="1">INDIRECT("AI"&amp;ROW(AI105))&amp;""</f>
        <v/>
      </c>
      <c r="L265" t="str" cm="1">
        <f t="array" aca="1" ref="L265" ca="1">INDIRECT("AJ"&amp;ROW(AJ105))&amp;""</f>
        <v/>
      </c>
    </row>
    <row r="266" spans="2:12" ht="24" customHeight="1" x14ac:dyDescent="0.15">
      <c r="B266" t="str">
        <f t="shared" ca="1" si="40"/>
        <v/>
      </c>
      <c r="C266" t="str">
        <f t="shared" si="41"/>
        <v/>
      </c>
      <c r="D266" t="str">
        <f t="shared" si="42"/>
        <v>一般</v>
      </c>
      <c r="E266" t="s">
        <v>64</v>
      </c>
      <c r="F266" t="str" cm="1">
        <f t="array" aca="1" ref="F266" ca="1">INDIRECT("Y"&amp;ROW(X106))&amp;""</f>
        <v/>
      </c>
      <c r="G266" t="str" cm="1">
        <f t="array" aca="1" ref="G266" ca="1">INDIRECT("Z"&amp;ROW(X106))&amp;""</f>
        <v/>
      </c>
      <c r="H266" t="str" cm="1">
        <f t="array" aca="1" ref="H266" ca="1">INDIRECT("AK"&amp;ROW(X106))&amp;""</f>
        <v/>
      </c>
      <c r="I266" t="str" cm="1">
        <f t="array" aca="1" ref="I266" ca="1">INDIRECT("AB"&amp;ROW(X106))&amp;""</f>
        <v/>
      </c>
      <c r="J266" t="str" cm="1">
        <f t="array" aca="1" ref="J266" ca="1">INDIRECT("AD"&amp;ROW(X106))&amp;""</f>
        <v/>
      </c>
      <c r="K266" t="str" cm="1">
        <f t="array" aca="1" ref="K266" ca="1">INDIRECT("AI"&amp;ROW(AI106))&amp;""</f>
        <v/>
      </c>
      <c r="L266" t="str" cm="1">
        <f t="array" aca="1" ref="L266" ca="1">INDIRECT("AJ"&amp;ROW(AJ106))&amp;""</f>
        <v/>
      </c>
    </row>
    <row r="267" spans="2:12" ht="24" customHeight="1" x14ac:dyDescent="0.15">
      <c r="B267" t="str">
        <f t="shared" ca="1" si="40"/>
        <v/>
      </c>
      <c r="C267" t="str">
        <f t="shared" si="41"/>
        <v/>
      </c>
      <c r="D267" t="str">
        <f t="shared" si="42"/>
        <v>一般</v>
      </c>
      <c r="E267" t="s">
        <v>64</v>
      </c>
      <c r="F267" t="str" cm="1">
        <f t="array" aca="1" ref="F267" ca="1">INDIRECT("Y"&amp;ROW(X107))&amp;""</f>
        <v/>
      </c>
      <c r="G267" t="str" cm="1">
        <f t="array" aca="1" ref="G267" ca="1">INDIRECT("Z"&amp;ROW(X107))&amp;""</f>
        <v/>
      </c>
      <c r="H267" t="str" cm="1">
        <f t="array" aca="1" ref="H267" ca="1">INDIRECT("AK"&amp;ROW(X107))&amp;""</f>
        <v/>
      </c>
      <c r="I267" t="str" cm="1">
        <f t="array" aca="1" ref="I267" ca="1">INDIRECT("AB"&amp;ROW(X107))&amp;""</f>
        <v/>
      </c>
      <c r="J267" t="str" cm="1">
        <f t="array" aca="1" ref="J267" ca="1">INDIRECT("AD"&amp;ROW(X107))&amp;""</f>
        <v/>
      </c>
      <c r="K267" t="str" cm="1">
        <f t="array" aca="1" ref="K267" ca="1">INDIRECT("AI"&amp;ROW(AI107))&amp;""</f>
        <v/>
      </c>
      <c r="L267" t="str" cm="1">
        <f t="array" aca="1" ref="L267" ca="1">INDIRECT("AJ"&amp;ROW(AJ107))&amp;""</f>
        <v/>
      </c>
    </row>
    <row r="268" spans="2:12" ht="24" customHeight="1" x14ac:dyDescent="0.15">
      <c r="B268" t="str">
        <f t="shared" ca="1" si="40"/>
        <v/>
      </c>
      <c r="C268" t="str">
        <f t="shared" si="41"/>
        <v/>
      </c>
      <c r="D268" t="str">
        <f t="shared" si="42"/>
        <v>一般</v>
      </c>
      <c r="E268" t="s">
        <v>64</v>
      </c>
      <c r="F268" t="str" cm="1">
        <f t="array" aca="1" ref="F268" ca="1">INDIRECT("Y"&amp;ROW(X108))&amp;""</f>
        <v/>
      </c>
      <c r="G268" t="str" cm="1">
        <f t="array" aca="1" ref="G268" ca="1">INDIRECT("Z"&amp;ROW(X108))&amp;""</f>
        <v/>
      </c>
      <c r="H268" t="str" cm="1">
        <f t="array" aca="1" ref="H268" ca="1">INDIRECT("AK"&amp;ROW(X108))&amp;""</f>
        <v/>
      </c>
      <c r="I268" t="str" cm="1">
        <f t="array" aca="1" ref="I268" ca="1">INDIRECT("AB"&amp;ROW(X108))&amp;""</f>
        <v/>
      </c>
      <c r="J268" t="str" cm="1">
        <f t="array" aca="1" ref="J268" ca="1">INDIRECT("AD"&amp;ROW(X108))&amp;""</f>
        <v/>
      </c>
      <c r="K268" t="str" cm="1">
        <f t="array" aca="1" ref="K268" ca="1">INDIRECT("AI"&amp;ROW(AI108))&amp;""</f>
        <v/>
      </c>
      <c r="L268" t="str" cm="1">
        <f t="array" aca="1" ref="L268" ca="1">INDIRECT("AJ"&amp;ROW(AJ108))&amp;""</f>
        <v/>
      </c>
    </row>
    <row r="269" spans="2:12" ht="24" customHeight="1" x14ac:dyDescent="0.15">
      <c r="B269" t="str">
        <f t="shared" ca="1" si="40"/>
        <v/>
      </c>
      <c r="C269" t="str">
        <f t="shared" si="41"/>
        <v/>
      </c>
      <c r="D269" t="str">
        <f t="shared" si="42"/>
        <v>一般</v>
      </c>
      <c r="E269" t="s">
        <v>64</v>
      </c>
      <c r="F269" t="str" cm="1">
        <f t="array" aca="1" ref="F269" ca="1">INDIRECT("Y"&amp;ROW(X109))&amp;""</f>
        <v/>
      </c>
      <c r="G269" t="str" cm="1">
        <f t="array" aca="1" ref="G269" ca="1">INDIRECT("Z"&amp;ROW(X109))&amp;""</f>
        <v/>
      </c>
      <c r="H269" t="str" cm="1">
        <f t="array" aca="1" ref="H269" ca="1">INDIRECT("AK"&amp;ROW(X109))&amp;""</f>
        <v/>
      </c>
      <c r="I269" t="str" cm="1">
        <f t="array" aca="1" ref="I269" ca="1">INDIRECT("AB"&amp;ROW(X109))&amp;""</f>
        <v/>
      </c>
      <c r="J269" t="str" cm="1">
        <f t="array" aca="1" ref="J269" ca="1">INDIRECT("AD"&amp;ROW(X109))&amp;""</f>
        <v/>
      </c>
      <c r="K269" t="str" cm="1">
        <f t="array" aca="1" ref="K269" ca="1">INDIRECT("AI"&amp;ROW(AI109))&amp;""</f>
        <v/>
      </c>
      <c r="L269" t="str" cm="1">
        <f t="array" aca="1" ref="L269" ca="1">INDIRECT("AJ"&amp;ROW(AJ109))&amp;""</f>
        <v/>
      </c>
    </row>
    <row r="270" spans="2:12" ht="24" customHeight="1" x14ac:dyDescent="0.15">
      <c r="B270" t="str">
        <f t="shared" ca="1" si="40"/>
        <v/>
      </c>
      <c r="C270" t="str">
        <f t="shared" si="41"/>
        <v/>
      </c>
      <c r="D270" t="str">
        <f t="shared" si="42"/>
        <v>一般</v>
      </c>
      <c r="E270" t="s">
        <v>64</v>
      </c>
      <c r="F270" t="str" cm="1">
        <f t="array" aca="1" ref="F270" ca="1">INDIRECT("Y"&amp;ROW(X110))&amp;""</f>
        <v/>
      </c>
      <c r="G270" t="str" cm="1">
        <f t="array" aca="1" ref="G270" ca="1">INDIRECT("Z"&amp;ROW(X110))&amp;""</f>
        <v/>
      </c>
      <c r="H270" t="str" cm="1">
        <f t="array" aca="1" ref="H270" ca="1">INDIRECT("AK"&amp;ROW(X110))&amp;""</f>
        <v/>
      </c>
      <c r="I270" t="str" cm="1">
        <f t="array" aca="1" ref="I270" ca="1">INDIRECT("AB"&amp;ROW(X110))&amp;""</f>
        <v/>
      </c>
      <c r="J270" t="str" cm="1">
        <f t="array" aca="1" ref="J270" ca="1">INDIRECT("AD"&amp;ROW(X110))&amp;""</f>
        <v/>
      </c>
      <c r="K270" t="str" cm="1">
        <f t="array" aca="1" ref="K270" ca="1">INDIRECT("AI"&amp;ROW(AI110))&amp;""</f>
        <v/>
      </c>
      <c r="L270" t="str" cm="1">
        <f t="array" aca="1" ref="L270" ca="1">INDIRECT("AJ"&amp;ROW(AJ110))&amp;""</f>
        <v/>
      </c>
    </row>
  </sheetData>
  <sheetProtection algorithmName="SHA-512" hashValue="ZtzTASeTasjmu0iZY7BZ5J2dOGsVQBbYjjSHofi42+PQK+s8WffnHaVswm1q8KtUinB3noPa3CfvR/b+1vzOLg==" saltValue="vhtVeZevAvwAmEOBF0nS3Q==" spinCount="100000" sheet="1" selectLockedCells="1"/>
  <autoFilter ref="B1:B270" xr:uid="{00000000-0001-0000-0100-000000000000}"/>
  <mergeCells count="17">
    <mergeCell ref="AA115:AB115"/>
    <mergeCell ref="AA116:AC116"/>
    <mergeCell ref="AA117:AB117"/>
    <mergeCell ref="AA113:AC113"/>
    <mergeCell ref="X114:Z114"/>
    <mergeCell ref="AA114:AC114"/>
    <mergeCell ref="AA61:AC61"/>
    <mergeCell ref="AA62:AB62"/>
    <mergeCell ref="AA58:AC58"/>
    <mergeCell ref="AA59:AC59"/>
    <mergeCell ref="AA60:AB60"/>
    <mergeCell ref="X59:Z59"/>
    <mergeCell ref="AA6:AC6"/>
    <mergeCell ref="AA7:AB7"/>
    <mergeCell ref="AA3:AC3"/>
    <mergeCell ref="AA5:AB5"/>
    <mergeCell ref="AA4:AC4"/>
  </mergeCells>
  <phoneticPr fontId="2"/>
  <conditionalFormatting sqref="AC121:AH126 AC129:AH134 AC137:AH142 AC145:AH150 AC153:AH158">
    <cfRule type="duplicateValues" dxfId="14" priority="22" stopIfTrue="1"/>
  </conditionalFormatting>
  <conditionalFormatting sqref="AC121:AH126">
    <cfRule type="containsBlanks" priority="21" stopIfTrue="1">
      <formula>LEN(TRIM(AC121))=0</formula>
    </cfRule>
  </conditionalFormatting>
  <conditionalFormatting sqref="AC129:AH134">
    <cfRule type="containsBlanks" priority="1" stopIfTrue="1">
      <formula>LEN(TRIM(AC129))=0</formula>
    </cfRule>
  </conditionalFormatting>
  <conditionalFormatting sqref="AC137:AH142">
    <cfRule type="containsBlanks" priority="17" stopIfTrue="1">
      <formula>LEN(TRIM(AC137))=0</formula>
    </cfRule>
  </conditionalFormatting>
  <conditionalFormatting sqref="AC145:AH150">
    <cfRule type="containsBlanks" priority="15" stopIfTrue="1">
      <formula>LEN(TRIM(AC145))=0</formula>
    </cfRule>
  </conditionalFormatting>
  <conditionalFormatting sqref="AC153:AH158">
    <cfRule type="containsBlanks" priority="13" stopIfTrue="1">
      <formula>LEN(TRIM(AC153))=0</formula>
    </cfRule>
  </conditionalFormatting>
  <conditionalFormatting sqref="AE11:AE55 AE66:AE110">
    <cfRule type="containsBlanks" priority="45" stopIfTrue="1">
      <formula>LEN(TRIM(AE11))=0</formula>
    </cfRule>
    <cfRule type="cellIs" dxfId="13" priority="46" stopIfTrue="1" operator="equal">
      <formula>AG11</formula>
    </cfRule>
    <cfRule type="cellIs" dxfId="12" priority="47" stopIfTrue="1" operator="equal">
      <formula>AI11</formula>
    </cfRule>
  </conditionalFormatting>
  <conditionalFormatting sqref="AE58:AE61">
    <cfRule type="duplicateValues" dxfId="11" priority="10" stopIfTrue="1"/>
  </conditionalFormatting>
  <conditionalFormatting sqref="AE62">
    <cfRule type="duplicateValues" dxfId="10" priority="6" stopIfTrue="1"/>
  </conditionalFormatting>
  <conditionalFormatting sqref="AE113:AE116">
    <cfRule type="duplicateValues" dxfId="9" priority="8" stopIfTrue="1"/>
  </conditionalFormatting>
  <conditionalFormatting sqref="AE113:AE117">
    <cfRule type="containsBlanks" priority="3" stopIfTrue="1">
      <formula>LEN(TRIM(AE113))=0</formula>
    </cfRule>
  </conditionalFormatting>
  <conditionalFormatting sqref="AE117">
    <cfRule type="duplicateValues" dxfId="8" priority="4" stopIfTrue="1"/>
  </conditionalFormatting>
  <conditionalFormatting sqref="AE58:AK63">
    <cfRule type="containsBlanks" priority="5" stopIfTrue="1">
      <formula>LEN(TRIM(AE58))=0</formula>
    </cfRule>
  </conditionalFormatting>
  <conditionalFormatting sqref="AE63:AK63 AF58:AK62">
    <cfRule type="duplicateValues" dxfId="7" priority="56" stopIfTrue="1"/>
  </conditionalFormatting>
  <conditionalFormatting sqref="AG11:AG55 AG66:AG110">
    <cfRule type="containsBlanks" priority="48" stopIfTrue="1">
      <formula>LEN(TRIM(AG11))=0</formula>
    </cfRule>
    <cfRule type="cellIs" dxfId="6" priority="49" operator="equal">
      <formula>AI11</formula>
    </cfRule>
    <cfRule type="cellIs" dxfId="5" priority="50" stopIfTrue="1" operator="equal">
      <formula>AE11</formula>
    </cfRule>
  </conditionalFormatting>
  <conditionalFormatting sqref="AI11:AI55">
    <cfRule type="containsBlanks" priority="36" stopIfTrue="1">
      <formula>LEN(TRIM(AI11))=0</formula>
    </cfRule>
    <cfRule type="cellIs" dxfId="4" priority="37" stopIfTrue="1" operator="equal">
      <formula>AE11</formula>
    </cfRule>
    <cfRule type="cellIs" dxfId="3" priority="38" stopIfTrue="1" operator="equal">
      <formula>AG11</formula>
    </cfRule>
  </conditionalFormatting>
  <conditionalFormatting sqref="AI66:AI110">
    <cfRule type="containsBlanks" priority="25" stopIfTrue="1">
      <formula>LEN(TRIM(AI66))=0</formula>
    </cfRule>
    <cfRule type="cellIs" dxfId="2" priority="26" stopIfTrue="1" operator="equal">
      <formula>AE66</formula>
    </cfRule>
    <cfRule type="cellIs" dxfId="1" priority="27" stopIfTrue="1" operator="equal">
      <formula>AG66</formula>
    </cfRule>
  </conditionalFormatting>
  <conditionalFormatting sqref="AI3:AK8">
    <cfRule type="containsBlanks" priority="11" stopIfTrue="1">
      <formula>LEN(TRIM(AI3))=0</formula>
    </cfRule>
    <cfRule type="duplicateValues" dxfId="0" priority="12" stopIfTrue="1"/>
  </conditionalFormatting>
  <dataValidations xWindow="521" yWindow="769" count="20">
    <dataValidation imeMode="hiragana" allowBlank="1" showInputMessage="1" showErrorMessage="1" promptTitle="入力例）" prompt="山田　太郎_x000a_鈴木　花子_x000a__x000a_姓・名を全角スペースで区切ってください" sqref="Z66:Z110 Z11:Z55" xr:uid="{00000000-0002-0000-0100-000003000000}"/>
    <dataValidation allowBlank="1" showErrorMessage="1" promptTitle="リストから選択してください" prompt="表示されない場合は_x000a_一覧へ選手の登録をしてください" sqref="AE58:AJ63 AE113:AE117 AE3:AJ8" xr:uid="{00000000-0002-0000-0100-000008000000}"/>
    <dataValidation imeMode="hiragana" allowBlank="1" showInputMessage="1" showErrorMessage="1" promptTitle="県名の入力" prompt="都道府県名を入力してください_x000a_例）高知" sqref="AD11:AD55" xr:uid="{206EB585-49F5-4678-AF63-A8C457B4D75D}"/>
    <dataValidation imeMode="hiragana" allowBlank="1" showInputMessage="1" showErrorMessage="1" promptTitle="県名の入力" prompt="都道府県を記入してください_x000a_入力例）高知" sqref="AD66:AD110" xr:uid="{D233124B-63D5-4A5A-95E2-C3EAD9AC753F}"/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21:AH126" xr:uid="{DE78D73D-BDFE-48C4-93B5-0E904B93B337}">
      <formula1>$BH:$BH</formula1>
    </dataValidation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29:AH134" xr:uid="{319796D4-3935-4DBA-9DC2-041FAE106769}">
      <formula1>$BI:$BI</formula1>
    </dataValidation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37:AH142" xr:uid="{C46805A6-2C05-49E2-891E-996AF374257C}">
      <formula1>$BJ:$BJ</formula1>
    </dataValidation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45:AH150" xr:uid="{437E6845-6D7D-4A9E-AB4C-C31626730692}">
      <formula1>$BK:$BK</formula1>
    </dataValidation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53:AH158" xr:uid="{D4520E59-3781-4572-BA11-256D14779851}">
      <formula1>$BL:$BL</formula1>
    </dataValidation>
    <dataValidation allowBlank="1" showErrorMessage="1" promptTitle="プルダウンメニューから選択してください" prompt="団体名がない場合は_x000a_「その他の団体」_x000a_を選択し，下のセルへ所属名を入力してください。" sqref="AA113:AD113 AA3:AD3 AA58:AD58" xr:uid="{00000000-0002-0000-0100-000000000000}"/>
    <dataValidation type="list" allowBlank="1" showInputMessage="1" showErrorMessage="1" prompt="リストから選択してください" sqref="AA4:AC4" xr:uid="{00000000-0002-0000-0100-000009000000}">
      <formula1>"一般・高校男子,中学男子,小学男子"</formula1>
    </dataValidation>
    <dataValidation type="list" allowBlank="1" showInputMessage="1" showErrorMessage="1" prompt="リストから選択してください" sqref="AA59:AC59" xr:uid="{00000000-0002-0000-0100-00000A000000}">
      <formula1>"一般・高校女子,中学女子,小学女子"</formula1>
    </dataValidation>
    <dataValidation type="list" allowBlank="1" showInputMessage="1" showErrorMessage="1" prompt="リストから選択してください" sqref="AA114:AC114" xr:uid="{00000000-0002-0000-0100-00000C000000}">
      <formula1>"一般・高校,中学,小学"</formula1>
    </dataValidation>
    <dataValidation imeMode="off" allowBlank="1" showInputMessage="1" showErrorMessage="1" promptTitle="ベスト記録を入力してください" prompt="例）_x000a_１２秒３→1230_x000a_１２秒３４→1234_x000a_５ｍ６７→567_x000a_８分９秒１→80910" sqref="AJ11:AJ55 AJ66:AJ110" xr:uid="{BD63E022-DAFA-4396-87B0-664B6BB275ED}"/>
    <dataValidation imeMode="off" allowBlank="1" showInputMessage="1" showErrorMessage="1" prompt="半角数字で入力してください" sqref="AB66:AB110 AB11:AB55" xr:uid="{0BACFED5-2802-46CE-B1C3-4BBD3DB4DBA2}"/>
    <dataValidation imeMode="off" allowBlank="1" showInputMessage="1" showErrorMessage="1" promptTitle="生年月日を記入してください" prompt="1990/02/23_x000a_（西暦/月/日）_x000a__x000a_の形で入れてください" sqref="AC11:AC55 AC66:AC110" xr:uid="{C490D46C-F0B1-4056-A3C7-46864470F8E7}"/>
    <dataValidation imeMode="off" allowBlank="1" showInputMessage="1" showErrorMessage="1" prompt="陸協への登録ナンバーを入力してください" sqref="Y66:Y110 Y11:Y55" xr:uid="{FD7D82C3-4987-4DA2-BB15-684DC8DC5728}"/>
    <dataValidation imeMode="hiragana" allowBlank="1" showInputMessage="1" showErrorMessage="1" promptTitle="氏名のふりがなを入力してください" prompt="ひらがな、あるいはカタカナ（全角・半角可）_x000a_姓・名を全角スペースで区切ってください" sqref="AA66:AA110 AA11:AA55" xr:uid="{B3597D8E-C33E-4BDF-B12F-EC3FCB50D56D}"/>
    <dataValidation allowBlank="1" showErrorMessage="1" prompt="リストから選択してください" sqref="AD114 AD4 AD59" xr:uid="{C7B74294-12E5-4DC4-9A90-7F882E88F7F9}"/>
    <dataValidation imeMode="off" allowBlank="1" showInputMessage="1" showErrorMessage="1" promptTitle="ベスト記録を入力してください" prompt="例）１２秒３→1230_x000a_　　１２秒３４→1234_x000a_　　５ｍ６７→567_x000a_　　８分９秒１→80910" sqref="AF11:AF55 AH11:AH55 AF66:AF110 AH66:AH110" xr:uid="{C89DDE34-F3B8-49EF-91D1-4B70556EA077}"/>
  </dataValidations>
  <printOptions horizontalCentered="1"/>
  <pageMargins left="0.31496062992125984" right="0.31496062992125984" top="0.39370078740157483" bottom="0.39370078740157483" header="0" footer="0"/>
  <pageSetup paperSize="9" scale="64" fitToHeight="3" orientation="portrait" horizontalDpi="300" verticalDpi="300" r:id="rId1"/>
  <headerFooter alignWithMargins="0"/>
  <rowBreaks count="2" manualBreakCount="2">
    <brk id="55" min="23" max="33" man="1"/>
    <brk id="110" min="23" max="33" man="1"/>
  </rowBreaks>
  <colBreaks count="1" manualBreakCount="1">
    <brk id="34" max="157" man="1"/>
  </colBreaks>
  <extLst>
    <ext xmlns:x14="http://schemas.microsoft.com/office/spreadsheetml/2009/9/main" uri="{CCE6A557-97BC-4b89-ADB6-D9C93CAAB3DF}">
      <x14:dataValidations xmlns:xm="http://schemas.microsoft.com/office/excel/2006/main" xWindow="521" yWindow="769" count="2">
        <x14:dataValidation type="list" allowBlank="1" showInputMessage="1" showErrorMessage="1" promptTitle="リストから選択してください" prompt="表示されない場合は_x000a_「部門」を正しく選択してください" xr:uid="{00000000-0002-0000-0100-00000B000000}">
          <x14:formula1>
            <xm:f>コード!$H:$H</xm:f>
          </x14:formula1>
          <xm:sqref>AI11:AI55 AG11:AG55 AE11:AE55</xm:sqref>
        </x14:dataValidation>
        <x14:dataValidation type="list" allowBlank="1" showInputMessage="1" showErrorMessage="1" promptTitle="リストから選択してください" prompt="表示されない場合は_x000a_「部門」を正しく選択してください" xr:uid="{F9ED89AF-28D4-436A-A719-DCE3836C5039}">
          <x14:formula1>
            <xm:f>コード!$I:$I</xm:f>
          </x14:formula1>
          <xm:sqref>AE66:AE110 AG66:AG110 AI66:AI110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154"/>
  <sheetViews>
    <sheetView workbookViewId="0">
      <selection activeCell="H29" sqref="H29"/>
    </sheetView>
  </sheetViews>
  <sheetFormatPr defaultRowHeight="13.5" x14ac:dyDescent="0.15"/>
  <cols>
    <col min="1" max="6" width="13.5" customWidth="1"/>
    <col min="8" max="9" width="14.875" customWidth="1"/>
  </cols>
  <sheetData>
    <row r="1" spans="1:9" s="1" customFormat="1" x14ac:dyDescent="0.15">
      <c r="A1" s="94" t="s">
        <v>70</v>
      </c>
      <c r="B1" s="94" t="s">
        <v>71</v>
      </c>
      <c r="C1" s="94" t="s">
        <v>72</v>
      </c>
      <c r="D1" s="94" t="s">
        <v>73</v>
      </c>
      <c r="E1" s="94" t="s">
        <v>74</v>
      </c>
      <c r="F1" s="94" t="s">
        <v>75</v>
      </c>
      <c r="H1" s="95"/>
      <c r="I1" s="95"/>
    </row>
    <row r="2" spans="1:9" s="1" customFormat="1" x14ac:dyDescent="0.15">
      <c r="A2" s="95" t="s">
        <v>13</v>
      </c>
      <c r="B2" s="95" t="s">
        <v>13</v>
      </c>
      <c r="C2" s="95" t="s">
        <v>13</v>
      </c>
      <c r="D2" s="95" t="s">
        <v>13</v>
      </c>
      <c r="E2" s="95" t="s">
        <v>24</v>
      </c>
      <c r="F2" s="95" t="s">
        <v>24</v>
      </c>
      <c r="H2" s="95" t="str">
        <f>IF(申し込み表!$AA$4="","",IF(INDEX(A2:F2,MATCH(申し込み表!$AA$4,$A$1:$F$1,0))="","",INDEX(A2:F2,MATCH(申し込み表!$AA$4,$A$1:$F$1,0))))</f>
        <v/>
      </c>
      <c r="I2" s="95" t="str">
        <f>IF(申し込み表!$AA$59="","",IF(INDEX(A2:F2,MATCH(申し込み表!$AA$59,$A$1:$F$1,0))="","",INDEX(A2:F2,MATCH(申し込み表!$AA$59,$A$1:$F$1,0))))</f>
        <v/>
      </c>
    </row>
    <row r="3" spans="1:9" s="1" customFormat="1" x14ac:dyDescent="0.15">
      <c r="A3" s="95" t="s">
        <v>14</v>
      </c>
      <c r="B3" s="95" t="s">
        <v>14</v>
      </c>
      <c r="C3" s="95" t="s">
        <v>14</v>
      </c>
      <c r="D3" s="95" t="s">
        <v>15</v>
      </c>
      <c r="E3" s="95" t="s">
        <v>25</v>
      </c>
      <c r="F3" s="95" t="s">
        <v>25</v>
      </c>
      <c r="H3" s="95" t="str">
        <f>IF(申し込み表!$AA$4="","",IF(INDEX(A3:F3,MATCH(申し込み表!$AA$4,$A$1:$F$1,0))="","",INDEX(A3:F3,MATCH(申し込み表!$AA$4,$A$1:$F$1,0))))</f>
        <v/>
      </c>
      <c r="I3" s="95" t="str">
        <f>IF(申し込み表!$AA$59="","",IF(INDEX(A3:F3,MATCH(申し込み表!$AA$59,$A$1:$F$1,0))="","",INDEX(A3:F3,MATCH(申し込み表!$AA$59,$A$1:$F$1,0))))</f>
        <v/>
      </c>
    </row>
    <row r="4" spans="1:9" s="1" customFormat="1" x14ac:dyDescent="0.15">
      <c r="A4" s="95" t="s">
        <v>15</v>
      </c>
      <c r="B4" s="95" t="s">
        <v>15</v>
      </c>
      <c r="C4" s="95" t="s">
        <v>15</v>
      </c>
      <c r="D4" s="95" t="s">
        <v>16</v>
      </c>
      <c r="E4" s="95" t="s">
        <v>10</v>
      </c>
      <c r="F4" s="95" t="s">
        <v>10</v>
      </c>
      <c r="H4" s="95" t="str">
        <f>IF(申し込み表!$AA$4="","",IF(INDEX(A4:F4,MATCH(申し込み表!$AA$4,$A$1:$F$1,0))="","",INDEX(A4:F4,MATCH(申し込み表!$AA$4,$A$1:$F$1,0))))</f>
        <v/>
      </c>
      <c r="I4" s="95" t="str">
        <f>IF(申し込み表!$AA$59="","",IF(INDEX(A4:F4,MATCH(申し込み表!$AA$59,$A$1:$F$1,0))="","",INDEX(A4:F4,MATCH(申し込み表!$AA$59,$A$1:$F$1,0))))</f>
        <v/>
      </c>
    </row>
    <row r="5" spans="1:9" s="1" customFormat="1" x14ac:dyDescent="0.15">
      <c r="A5" s="95" t="s">
        <v>16</v>
      </c>
      <c r="B5" s="95" t="s">
        <v>16</v>
      </c>
      <c r="C5" s="95" t="s">
        <v>16</v>
      </c>
      <c r="D5" s="95" t="s">
        <v>8</v>
      </c>
      <c r="E5" s="95" t="s">
        <v>26</v>
      </c>
      <c r="F5" s="95" t="s">
        <v>26</v>
      </c>
      <c r="H5" s="95" t="str">
        <f>IF(申し込み表!$AA$4="","",IF(INDEX(A5:F5,MATCH(申し込み表!$AA$4,$A$1:$F$1,0))="","",INDEX(A5:F5,MATCH(申し込み表!$AA$4,$A$1:$F$1,0))))</f>
        <v/>
      </c>
      <c r="I5" s="95" t="str">
        <f>IF(申し込み表!$AA$59="","",IF(INDEX(A5:F5,MATCH(申し込み表!$AA$59,$A$1:$F$1,0))="","",INDEX(A5:F5,MATCH(申し込み表!$AA$59,$A$1:$F$1,0))))</f>
        <v/>
      </c>
    </row>
    <row r="6" spans="1:9" s="1" customFormat="1" x14ac:dyDescent="0.15">
      <c r="A6" s="95" t="s">
        <v>17</v>
      </c>
      <c r="B6" s="95" t="s">
        <v>17</v>
      </c>
      <c r="C6" s="95" t="s">
        <v>17</v>
      </c>
      <c r="D6" s="95" t="s">
        <v>18</v>
      </c>
      <c r="E6" s="95" t="s">
        <v>9</v>
      </c>
      <c r="F6" s="95" t="s">
        <v>9</v>
      </c>
      <c r="H6" s="95" t="str">
        <f>IF(申し込み表!$AA$4="","",IF(INDEX(A6:F6,MATCH(申し込み表!$AA$4,$A$1:$F$1,0))="","",INDEX(A6:F6,MATCH(申し込み表!$AA$4,$A$1:$F$1,0))))</f>
        <v/>
      </c>
      <c r="I6" s="95" t="str">
        <f>IF(申し込み表!$AA$59="","",IF(INDEX(A6:F6,MATCH(申し込み表!$AA$59,$A$1:$F$1,0))="","",INDEX(A6:F6,MATCH(申し込み表!$AA$59,$A$1:$F$1,0))))</f>
        <v/>
      </c>
    </row>
    <row r="7" spans="1:9" s="1" customFormat="1" x14ac:dyDescent="0.15">
      <c r="A7" s="95" t="s">
        <v>20</v>
      </c>
      <c r="B7" s="95" t="s">
        <v>8</v>
      </c>
      <c r="C7" s="95" t="s">
        <v>8</v>
      </c>
      <c r="D7" s="95" t="s">
        <v>19</v>
      </c>
      <c r="E7" s="95" t="s">
        <v>11</v>
      </c>
      <c r="F7" s="95" t="s">
        <v>11</v>
      </c>
      <c r="H7" s="95" t="str">
        <f>IF(申し込み表!$AA$4="","",IF(INDEX(A7:F7,MATCH(申し込み表!$AA$4,$A$1:$F$1,0))="","",INDEX(A7:F7,MATCH(申し込み表!$AA$4,$A$1:$F$1,0))))</f>
        <v/>
      </c>
      <c r="I7" s="95" t="str">
        <f>IF(申し込み表!$AA$59="","",IF(INDEX(A7:F7,MATCH(申し込み表!$AA$59,$A$1:$F$1,0))="","",INDEX(A7:F7,MATCH(申し込み表!$AA$59,$A$1:$F$1,0))))</f>
        <v/>
      </c>
    </row>
    <row r="8" spans="1:9" s="1" customFormat="1" x14ac:dyDescent="0.15">
      <c r="A8" s="95" t="s">
        <v>8</v>
      </c>
      <c r="B8" s="95" t="s">
        <v>18</v>
      </c>
      <c r="C8" s="95" t="s">
        <v>18</v>
      </c>
      <c r="D8" s="95"/>
      <c r="E8" s="95" t="s">
        <v>12</v>
      </c>
      <c r="F8" s="95" t="s">
        <v>12</v>
      </c>
      <c r="H8" s="95" t="str">
        <f>IF(申し込み表!$AA$4="","",IF(INDEX(A8:F8,MATCH(申し込み表!$AA$4,$A$1:$F$1,0))="","",INDEX(A8:F8,MATCH(申し込み表!$AA$4,$A$1:$F$1,0))))</f>
        <v/>
      </c>
      <c r="I8" s="95" t="str">
        <f>IF(申し込み表!$AA$59="","",IF(INDEX(A8:F8,MATCH(申し込み表!$AA$59,$A$1:$F$1,0))="","",INDEX(A8:F8,MATCH(申し込み表!$AA$59,$A$1:$F$1,0))))</f>
        <v/>
      </c>
    </row>
    <row r="9" spans="1:9" s="1" customFormat="1" x14ac:dyDescent="0.15">
      <c r="A9" s="95" t="s">
        <v>18</v>
      </c>
      <c r="B9" s="95" t="s">
        <v>19</v>
      </c>
      <c r="C9" s="95" t="s">
        <v>19</v>
      </c>
      <c r="D9" s="95"/>
      <c r="E9" s="95"/>
      <c r="F9" s="95"/>
      <c r="H9" s="95" t="str">
        <f>IF(申し込み表!$AA$4="","",IF(INDEX(A9:F9,MATCH(申し込み表!$AA$4,$A$1:$F$1,0))="","",INDEX(A9:F9,MATCH(申し込み表!$AA$4,$A$1:$F$1,0))))</f>
        <v/>
      </c>
      <c r="I9" s="95" t="str">
        <f>IF(申し込み表!$AA$59="","",IF(INDEX(A9:F9,MATCH(申し込み表!$AA$59,$A$1:$F$1,0))="","",INDEX(A9:F9,MATCH(申し込み表!$AA$59,$A$1:$F$1,0))))</f>
        <v/>
      </c>
    </row>
    <row r="10" spans="1:9" s="1" customFormat="1" x14ac:dyDescent="0.15">
      <c r="A10" s="95" t="s">
        <v>39</v>
      </c>
      <c r="B10" s="95" t="s">
        <v>21</v>
      </c>
      <c r="C10" s="95"/>
      <c r="D10" s="95"/>
      <c r="E10" s="95"/>
      <c r="F10" s="95"/>
      <c r="H10" s="95" t="str">
        <f>IF(申し込み表!$AA$4="","",IF(INDEX(A10:F10,MATCH(申し込み表!$AA$4,$A$1:$F$1,0))="","",INDEX(A10:F10,MATCH(申し込み表!$AA$4,$A$1:$F$1,0))))</f>
        <v/>
      </c>
      <c r="I10" s="95" t="str">
        <f>IF(申し込み表!$AA$59="","",IF(INDEX(A10:F10,MATCH(申し込み表!$AA$59,$A$1:$F$1,0))="","",INDEX(A10:F10,MATCH(申し込み表!$AA$59,$A$1:$F$1,0))))</f>
        <v/>
      </c>
    </row>
    <row r="11" spans="1:9" s="1" customFormat="1" x14ac:dyDescent="0.15">
      <c r="A11" s="95" t="s">
        <v>38</v>
      </c>
      <c r="B11" s="95"/>
      <c r="C11" s="95"/>
      <c r="D11" s="95"/>
      <c r="E11" s="95"/>
      <c r="F11" s="95"/>
      <c r="H11" s="95" t="str">
        <f>IF(申し込み表!$AA$4="","",IF(INDEX(A11:F11,MATCH(申し込み表!$AA$4,$A$1:$F$1,0))="","",INDEX(A11:F11,MATCH(申し込み表!$AA$4,$A$1:$F$1,0))))</f>
        <v/>
      </c>
      <c r="I11" s="95" t="str">
        <f>IF(申し込み表!$AA$59="","",IF(INDEX(A11:F11,MATCH(申し込み表!$AA$59,$A$1:$F$1,0))="","",INDEX(A11:F11,MATCH(申し込み表!$AA$59,$A$1:$F$1,0))))</f>
        <v/>
      </c>
    </row>
    <row r="12" spans="1:9" s="1" customFormat="1" x14ac:dyDescent="0.15">
      <c r="A12" s="95" t="s">
        <v>21</v>
      </c>
      <c r="B12" s="95"/>
      <c r="C12" s="95"/>
      <c r="D12" s="95"/>
      <c r="E12" s="95"/>
      <c r="F12" s="95"/>
      <c r="H12" s="95" t="str">
        <f>IF(申し込み表!$AA$4="","",IF(INDEX(A12:F12,MATCH(申し込み表!$AA$4,$A$1:$F$1,0))="","",INDEX(A12:F12,MATCH(申し込み表!$AA$4,$A$1:$F$1,0))))</f>
        <v/>
      </c>
      <c r="I12" s="95" t="str">
        <f>IF(申し込み表!$AA$59="","",IF(INDEX(A12:F12,MATCH(申し込み表!$AA$59,$A$1:$F$1,0))="","",INDEX(A12:F12,MATCH(申し込み表!$AA$59,$A$1:$F$1,0))))</f>
        <v/>
      </c>
    </row>
    <row r="13" spans="1:9" s="1" customFormat="1" x14ac:dyDescent="0.15">
      <c r="A13" s="95"/>
      <c r="B13" s="95"/>
      <c r="C13" s="95"/>
      <c r="D13" s="95"/>
      <c r="E13" s="95"/>
      <c r="F13" s="95"/>
      <c r="H13" s="95" t="str">
        <f>IF(申し込み表!$AA$4="","",IF(INDEX(A13:F13,MATCH(申し込み表!$AA$4,$A$1:$F$1,0))="","",INDEX(A13:F13,MATCH(申し込み表!$AA$4,$A$1:$F$1,0))))</f>
        <v/>
      </c>
      <c r="I13" s="95" t="str">
        <f>IF(申し込み表!$AA$59="","",IF(INDEX(A13:F13,MATCH(申し込み表!$AA$59,$A$1:$F$1,0))="","",INDEX(A13:F13,MATCH(申し込み表!$AA$59,$A$1:$F$1,0))))</f>
        <v/>
      </c>
    </row>
    <row r="14" spans="1:9" s="1" customFormat="1" x14ac:dyDescent="0.15">
      <c r="A14" s="95"/>
      <c r="B14" s="95"/>
      <c r="C14" s="95"/>
      <c r="D14" s="95"/>
      <c r="E14" s="95"/>
      <c r="F14" s="95"/>
      <c r="H14" s="95" t="str">
        <f>IF(申し込み表!$AA$4="","",IF(INDEX(A14:F14,MATCH(申し込み表!$AA$4,$A$1:$F$1,0))="","",INDEX(A14:F14,MATCH(申し込み表!$AA$4,$A$1:$F$1,0))))</f>
        <v/>
      </c>
      <c r="I14" s="95" t="str">
        <f>IF(申し込み表!$AA$59="","",IF(INDEX(A14:F14,MATCH(申し込み表!$AA$59,$A$1:$F$1,0))="","",INDEX(A14:F14,MATCH(申し込み表!$AA$59,$A$1:$F$1,0))))</f>
        <v/>
      </c>
    </row>
    <row r="15" spans="1:9" s="1" customFormat="1" x14ac:dyDescent="0.15">
      <c r="A15" s="95"/>
      <c r="B15" s="95"/>
      <c r="C15" s="95"/>
      <c r="D15" s="95"/>
      <c r="E15" s="95"/>
      <c r="F15" s="95"/>
      <c r="H15" s="95" t="str">
        <f>IF(申し込み表!$AA$4="","",IF(INDEX(A15:F15,MATCH(申し込み表!$AA$4,$A$1:$F$1,0))="","",INDEX(A15:F15,MATCH(申し込み表!$AA$4,$A$1:$F$1,0))))</f>
        <v/>
      </c>
      <c r="I15" s="95" t="str">
        <f>IF(申し込み表!$AA$59="","",IF(INDEX(A15:F15,MATCH(申し込み表!$AA$59,$A$1:$F$1,0))="","",INDEX(A15:F15,MATCH(申し込み表!$AA$59,$A$1:$F$1,0))))</f>
        <v/>
      </c>
    </row>
    <row r="16" spans="1:9" s="1" customFormat="1" x14ac:dyDescent="0.15">
      <c r="A16" s="95"/>
      <c r="B16" s="95"/>
      <c r="C16" s="95"/>
      <c r="D16" s="95"/>
      <c r="E16" s="95"/>
      <c r="F16" s="95"/>
      <c r="H16" s="95" t="str">
        <f>IF(申し込み表!$AA$4="","",IF(INDEX(A16:F16,MATCH(申し込み表!$AA$4,$A$1:$F$1,0))="","",INDEX(A16:F16,MATCH(申し込み表!$AA$4,$A$1:$F$1,0))))</f>
        <v/>
      </c>
      <c r="I16" s="95" t="str">
        <f>IF(申し込み表!$AA$59="","",IF(INDEX(A16:F16,MATCH(申し込み表!$AA$59,$A$1:$F$1,0))="","",INDEX(A16:F16,MATCH(申し込み表!$AA$59,$A$1:$F$1,0))))</f>
        <v/>
      </c>
    </row>
    <row r="17" s="1" customFormat="1" x14ac:dyDescent="0.15"/>
    <row r="18" s="1" customFormat="1" x14ac:dyDescent="0.15"/>
    <row r="19" s="1" customFormat="1" x14ac:dyDescent="0.15"/>
    <row r="20" s="1" customFormat="1" x14ac:dyDescent="0.15"/>
    <row r="21" s="1" customFormat="1" x14ac:dyDescent="0.15"/>
    <row r="22" s="1" customFormat="1" x14ac:dyDescent="0.15"/>
    <row r="23" s="1" customFormat="1" x14ac:dyDescent="0.15"/>
    <row r="24" s="1" customFormat="1" x14ac:dyDescent="0.15"/>
    <row r="25" s="1" customFormat="1" x14ac:dyDescent="0.15"/>
    <row r="26" s="1" customFormat="1" x14ac:dyDescent="0.15"/>
    <row r="27" s="1" customFormat="1" x14ac:dyDescent="0.15"/>
    <row r="28" s="1" customFormat="1" x14ac:dyDescent="0.15"/>
    <row r="29" s="1" customFormat="1" x14ac:dyDescent="0.15"/>
    <row r="30" s="1" customFormat="1" x14ac:dyDescent="0.15"/>
    <row r="31" s="1" customFormat="1" x14ac:dyDescent="0.15"/>
    <row r="32" s="1" customFormat="1" x14ac:dyDescent="0.15"/>
    <row r="33" s="1" customFormat="1" x14ac:dyDescent="0.15"/>
    <row r="34" s="1" customFormat="1" x14ac:dyDescent="0.15"/>
    <row r="35" s="1" customFormat="1" x14ac:dyDescent="0.15"/>
    <row r="36" s="1" customFormat="1" x14ac:dyDescent="0.15"/>
    <row r="37" s="1" customFormat="1" x14ac:dyDescent="0.15"/>
    <row r="38" s="1" customFormat="1" x14ac:dyDescent="0.15"/>
    <row r="39" s="1" customFormat="1" x14ac:dyDescent="0.15"/>
    <row r="40" s="1" customFormat="1" x14ac:dyDescent="0.15"/>
    <row r="41" s="1" customFormat="1" x14ac:dyDescent="0.15"/>
    <row r="42" s="1" customFormat="1" x14ac:dyDescent="0.15"/>
    <row r="43" s="1" customFormat="1" x14ac:dyDescent="0.15"/>
    <row r="44" s="1" customFormat="1" x14ac:dyDescent="0.15"/>
    <row r="45" s="1" customFormat="1" x14ac:dyDescent="0.15"/>
    <row r="46" s="1" customFormat="1" x14ac:dyDescent="0.15"/>
    <row r="47" s="1" customFormat="1" x14ac:dyDescent="0.15"/>
    <row r="48" s="1" customFormat="1" x14ac:dyDescent="0.15"/>
    <row r="49" s="1" customFormat="1" x14ac:dyDescent="0.15"/>
    <row r="50" s="1" customFormat="1" x14ac:dyDescent="0.15"/>
    <row r="51" s="1" customFormat="1" x14ac:dyDescent="0.15"/>
    <row r="52" s="1" customFormat="1" x14ac:dyDescent="0.15"/>
    <row r="53" s="1" customFormat="1" x14ac:dyDescent="0.15"/>
    <row r="54" s="1" customFormat="1" x14ac:dyDescent="0.15"/>
    <row r="55" s="1" customFormat="1" x14ac:dyDescent="0.15"/>
    <row r="56" s="1" customFormat="1" x14ac:dyDescent="0.15"/>
    <row r="57" s="1" customFormat="1" x14ac:dyDescent="0.15"/>
    <row r="58" s="1" customFormat="1" x14ac:dyDescent="0.15"/>
    <row r="59" s="1" customFormat="1" x14ac:dyDescent="0.15"/>
    <row r="60" s="1" customFormat="1" x14ac:dyDescent="0.15"/>
    <row r="61" s="1" customFormat="1" x14ac:dyDescent="0.15"/>
    <row r="62" s="1" customFormat="1" x14ac:dyDescent="0.15"/>
    <row r="63" s="1" customFormat="1" x14ac:dyDescent="0.15"/>
    <row r="64" s="1" customFormat="1" x14ac:dyDescent="0.15"/>
    <row r="65" s="1" customFormat="1" x14ac:dyDescent="0.15"/>
    <row r="66" s="1" customFormat="1" x14ac:dyDescent="0.15"/>
    <row r="67" s="1" customFormat="1" x14ac:dyDescent="0.15"/>
    <row r="68" s="1" customFormat="1" x14ac:dyDescent="0.15"/>
    <row r="69" s="1" customFormat="1" x14ac:dyDescent="0.15"/>
    <row r="70" s="1" customFormat="1" x14ac:dyDescent="0.15"/>
    <row r="71" s="1" customFormat="1" x14ac:dyDescent="0.15"/>
    <row r="72" s="1" customFormat="1" x14ac:dyDescent="0.15"/>
    <row r="73" s="1" customFormat="1" x14ac:dyDescent="0.15"/>
    <row r="74" s="1" customFormat="1" x14ac:dyDescent="0.15"/>
    <row r="75" s="1" customFormat="1" x14ac:dyDescent="0.15"/>
    <row r="76" s="1" customFormat="1" x14ac:dyDescent="0.15"/>
    <row r="77" s="1" customFormat="1" x14ac:dyDescent="0.15"/>
    <row r="78" s="1" customFormat="1" x14ac:dyDescent="0.15"/>
    <row r="79" s="1" customFormat="1" x14ac:dyDescent="0.15"/>
    <row r="80" s="1" customFormat="1" x14ac:dyDescent="0.15"/>
    <row r="81" s="1" customFormat="1" x14ac:dyDescent="0.15"/>
    <row r="82" s="1" customFormat="1" x14ac:dyDescent="0.15"/>
    <row r="83" s="1" customFormat="1" x14ac:dyDescent="0.15"/>
    <row r="84" s="1" customFormat="1" x14ac:dyDescent="0.15"/>
    <row r="85" s="1" customFormat="1" x14ac:dyDescent="0.15"/>
    <row r="86" s="1" customFormat="1" x14ac:dyDescent="0.15"/>
    <row r="87" s="1" customFormat="1" x14ac:dyDescent="0.15"/>
    <row r="88" s="1" customFormat="1" x14ac:dyDescent="0.15"/>
    <row r="89" s="1" customFormat="1" x14ac:dyDescent="0.15"/>
    <row r="90" s="1" customFormat="1" x14ac:dyDescent="0.15"/>
    <row r="91" s="1" customFormat="1" x14ac:dyDescent="0.15"/>
    <row r="92" s="1" customFormat="1" x14ac:dyDescent="0.15"/>
    <row r="93" s="1" customFormat="1" x14ac:dyDescent="0.15"/>
    <row r="94" s="1" customFormat="1" x14ac:dyDescent="0.15"/>
    <row r="95" s="1" customFormat="1" x14ac:dyDescent="0.15"/>
    <row r="96" s="1" customFormat="1" x14ac:dyDescent="0.15"/>
    <row r="97" s="1" customFormat="1" x14ac:dyDescent="0.15"/>
    <row r="98" s="1" customFormat="1" x14ac:dyDescent="0.15"/>
    <row r="99" s="1" customFormat="1" x14ac:dyDescent="0.15"/>
    <row r="100" s="1" customFormat="1" x14ac:dyDescent="0.15"/>
    <row r="101" s="1" customFormat="1" x14ac:dyDescent="0.15"/>
    <row r="102" s="1" customFormat="1" x14ac:dyDescent="0.15"/>
    <row r="103" s="1" customFormat="1" x14ac:dyDescent="0.15"/>
    <row r="104" s="1" customFormat="1" x14ac:dyDescent="0.15"/>
    <row r="105" s="1" customFormat="1" x14ac:dyDescent="0.15"/>
    <row r="106" s="1" customFormat="1" x14ac:dyDescent="0.15"/>
    <row r="107" s="1" customFormat="1" x14ac:dyDescent="0.15"/>
    <row r="108" s="1" customFormat="1" x14ac:dyDescent="0.15"/>
    <row r="109" s="1" customFormat="1" x14ac:dyDescent="0.15"/>
    <row r="110" s="1" customFormat="1" x14ac:dyDescent="0.15"/>
    <row r="111" s="1" customFormat="1" x14ac:dyDescent="0.15"/>
    <row r="112" s="1" customFormat="1" x14ac:dyDescent="0.15"/>
    <row r="113" s="1" customFormat="1" x14ac:dyDescent="0.15"/>
    <row r="114" s="1" customFormat="1" x14ac:dyDescent="0.15"/>
    <row r="115" s="1" customFormat="1" x14ac:dyDescent="0.15"/>
    <row r="116" s="1" customFormat="1" x14ac:dyDescent="0.15"/>
    <row r="117" s="1" customFormat="1" x14ac:dyDescent="0.15"/>
    <row r="118" s="1" customFormat="1" x14ac:dyDescent="0.15"/>
    <row r="119" s="1" customFormat="1" x14ac:dyDescent="0.15"/>
    <row r="120" s="1" customFormat="1" x14ac:dyDescent="0.15"/>
    <row r="121" s="1" customFormat="1" x14ac:dyDescent="0.15"/>
    <row r="122" s="1" customFormat="1" x14ac:dyDescent="0.15"/>
    <row r="123" s="1" customFormat="1" x14ac:dyDescent="0.15"/>
    <row r="124" s="1" customFormat="1" x14ac:dyDescent="0.15"/>
    <row r="125" s="1" customFormat="1" x14ac:dyDescent="0.15"/>
    <row r="126" s="1" customFormat="1" x14ac:dyDescent="0.15"/>
    <row r="127" s="1" customFormat="1" x14ac:dyDescent="0.15"/>
    <row r="128" s="1" customFormat="1" x14ac:dyDescent="0.15"/>
    <row r="129" s="1" customFormat="1" x14ac:dyDescent="0.15"/>
    <row r="130" s="1" customFormat="1" x14ac:dyDescent="0.15"/>
    <row r="131" s="1" customFormat="1" x14ac:dyDescent="0.15"/>
    <row r="132" s="1" customFormat="1" x14ac:dyDescent="0.15"/>
    <row r="133" s="1" customFormat="1" x14ac:dyDescent="0.15"/>
    <row r="134" s="1" customFormat="1" x14ac:dyDescent="0.15"/>
    <row r="135" s="1" customFormat="1" x14ac:dyDescent="0.15"/>
    <row r="136" s="1" customFormat="1" x14ac:dyDescent="0.15"/>
    <row r="137" s="1" customFormat="1" x14ac:dyDescent="0.15"/>
    <row r="138" s="1" customFormat="1" x14ac:dyDescent="0.15"/>
    <row r="139" s="1" customFormat="1" x14ac:dyDescent="0.15"/>
    <row r="140" s="1" customFormat="1" x14ac:dyDescent="0.15"/>
    <row r="141" s="1" customFormat="1" x14ac:dyDescent="0.15"/>
    <row r="142" s="1" customFormat="1" x14ac:dyDescent="0.15"/>
    <row r="143" s="1" customFormat="1" x14ac:dyDescent="0.15"/>
    <row r="144" s="1" customFormat="1" x14ac:dyDescent="0.15"/>
    <row r="145" spans="1:4" s="1" customFormat="1" x14ac:dyDescent="0.15"/>
    <row r="146" spans="1:4" s="1" customFormat="1" x14ac:dyDescent="0.15"/>
    <row r="147" spans="1:4" s="1" customFormat="1" x14ac:dyDescent="0.15"/>
    <row r="148" spans="1:4" s="1" customFormat="1" x14ac:dyDescent="0.15"/>
    <row r="149" spans="1:4" s="1" customFormat="1" x14ac:dyDescent="0.15"/>
    <row r="150" spans="1:4" s="1" customFormat="1" x14ac:dyDescent="0.15"/>
    <row r="151" spans="1:4" s="1" customFormat="1" x14ac:dyDescent="0.15"/>
    <row r="152" spans="1:4" s="1" customFormat="1" x14ac:dyDescent="0.15">
      <c r="B152"/>
      <c r="C152"/>
      <c r="D152"/>
    </row>
    <row r="153" spans="1:4" x14ac:dyDescent="0.15">
      <c r="A153" s="1"/>
    </row>
    <row r="154" spans="1:4" x14ac:dyDescent="0.15">
      <c r="A154" s="1"/>
    </row>
  </sheetData>
  <phoneticPr fontId="2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申し込み表</vt:lpstr>
      <vt:lpstr>コード</vt:lpstr>
      <vt:lpstr>申し込み表!Print_Area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香長陸協</dc:creator>
  <cp:lastModifiedBy>藤井 洋介_高知高専</cp:lastModifiedBy>
  <cp:lastPrinted>2024-03-22T06:25:00Z</cp:lastPrinted>
  <dcterms:created xsi:type="dcterms:W3CDTF">2002-04-08T03:02:59Z</dcterms:created>
  <dcterms:modified xsi:type="dcterms:W3CDTF">2025-04-08T07:10:05Z</dcterms:modified>
</cp:coreProperties>
</file>